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28ee16b490c2f2/Documents/Parent Council/AY2122/"/>
    </mc:Choice>
  </mc:AlternateContent>
  <xr:revisionPtr revIDLastSave="204" documentId="13_ncr:1_{3EC1832E-16D9-42A3-93FE-2E1B71B2BD31}" xr6:coauthVersionLast="47" xr6:coauthVersionMax="47" xr10:uidLastSave="{386FB2ED-FE92-4F1E-8A81-EDCD00EADB5B}"/>
  <bookViews>
    <workbookView xWindow="-110" yWindow="-110" windowWidth="19420" windowHeight="10300" xr2:uid="{00000000-000D-0000-FFFF-FFFF00000000}"/>
  </bookViews>
  <sheets>
    <sheet name="21-22" sheetId="7" r:id="rId1"/>
    <sheet name="20-21" sheetId="6" r:id="rId2"/>
    <sheet name="19-20" sheetId="5" r:id="rId3"/>
    <sheet name="18-19" sheetId="4" r:id="rId4"/>
    <sheet name="1718" sheetId="1" r:id="rId5"/>
  </sheets>
  <externalReferences>
    <externalReference r:id="rId6"/>
  </externalReferences>
  <definedNames>
    <definedName name="_xlnm.Print_Area" localSheetId="4">'1718'!$A$1:$H$22</definedName>
    <definedName name="_xlnm.Print_Area" localSheetId="2">'19-20'!$A$1:$N$49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7" l="1"/>
  <c r="K9" i="7"/>
  <c r="G25" i="7"/>
  <c r="H5" i="7"/>
  <c r="H4" i="7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G28" i="7"/>
  <c r="K36" i="7"/>
  <c r="H38" i="7"/>
  <c r="H43" i="6"/>
  <c r="H50" i="6"/>
  <c r="H41" i="6"/>
  <c r="F34" i="6"/>
  <c r="C59" i="6"/>
  <c r="H54" i="6"/>
  <c r="H55" i="6" s="1"/>
  <c r="H56" i="6" s="1"/>
  <c r="H57" i="6" s="1"/>
  <c r="H59" i="6" s="1"/>
  <c r="G24" i="6"/>
  <c r="G22" i="6"/>
  <c r="G21" i="6"/>
  <c r="G20" i="6"/>
  <c r="G18" i="6"/>
  <c r="G16" i="6"/>
  <c r="H21" i="7" l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49" i="6"/>
  <c r="F12" i="6"/>
  <c r="F11" i="6"/>
  <c r="G7" i="6" l="1"/>
  <c r="H40" i="7" l="1"/>
  <c r="F8" i="6"/>
  <c r="H4" i="6" l="1"/>
  <c r="H5" i="6" s="1"/>
  <c r="H6" i="6" s="1"/>
  <c r="H7" i="6" s="1"/>
  <c r="H8" i="6" s="1"/>
  <c r="H9" i="6" s="1"/>
  <c r="H10" i="6" s="1"/>
  <c r="H11" i="6" s="1"/>
  <c r="H62" i="5"/>
  <c r="H59" i="5"/>
  <c r="H57" i="5"/>
  <c r="H56" i="5"/>
  <c r="H55" i="5"/>
  <c r="H12" i="6" l="1"/>
  <c r="H13" i="6" s="1"/>
  <c r="H14" i="6" s="1"/>
  <c r="H15" i="6" s="1"/>
  <c r="H16" i="6" s="1"/>
  <c r="F46" i="5"/>
  <c r="H58" i="5" s="1"/>
  <c r="H60" i="5" s="1"/>
  <c r="H17" i="6" l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M49" i="5"/>
  <c r="G18" i="5"/>
  <c r="K49" i="5"/>
  <c r="L11" i="5"/>
  <c r="M5" i="5"/>
  <c r="M6" i="5"/>
  <c r="M7" i="5"/>
  <c r="L10" i="5"/>
  <c r="K10" i="5"/>
  <c r="K9" i="5"/>
  <c r="K8" i="5"/>
  <c r="K7" i="5"/>
  <c r="K6" i="5"/>
  <c r="K5" i="5"/>
  <c r="F5" i="4"/>
  <c r="G6" i="4"/>
  <c r="F7" i="4"/>
  <c r="F8" i="4"/>
  <c r="G9" i="4"/>
  <c r="F10" i="4"/>
  <c r="G11" i="4"/>
  <c r="G12" i="4"/>
  <c r="G13" i="4"/>
  <c r="G14" i="4"/>
  <c r="F15" i="4"/>
  <c r="F16" i="4"/>
  <c r="G17" i="4"/>
  <c r="F18" i="4"/>
  <c r="G19" i="4"/>
  <c r="G20" i="4"/>
  <c r="C18" i="4"/>
  <c r="B17" i="4"/>
  <c r="C17" i="4"/>
  <c r="B18" i="4"/>
  <c r="E18" i="4"/>
  <c r="B19" i="4"/>
  <c r="C19" i="4"/>
  <c r="B20" i="4"/>
  <c r="C20" i="4"/>
  <c r="B15" i="4"/>
  <c r="C15" i="4"/>
  <c r="E15" i="4"/>
  <c r="B16" i="4"/>
  <c r="C16" i="4"/>
  <c r="E16" i="4"/>
  <c r="B10" i="4"/>
  <c r="C10" i="4"/>
  <c r="E10" i="4"/>
  <c r="B11" i="4"/>
  <c r="C11" i="4"/>
  <c r="B12" i="4"/>
  <c r="C12" i="4"/>
  <c r="B13" i="4"/>
  <c r="C13" i="4"/>
  <c r="B14" i="4"/>
  <c r="C14" i="4"/>
  <c r="B6" i="4"/>
  <c r="C6" i="4"/>
  <c r="B7" i="4"/>
  <c r="C7" i="4"/>
  <c r="D7" i="4"/>
  <c r="E7" i="4"/>
  <c r="B8" i="4"/>
  <c r="C8" i="4"/>
  <c r="D8" i="4"/>
  <c r="E8" i="4"/>
  <c r="B9" i="4"/>
  <c r="C9" i="4"/>
  <c r="B5" i="4"/>
  <c r="D5" i="4"/>
  <c r="E5" i="4"/>
  <c r="C5" i="4"/>
  <c r="H5" i="1"/>
  <c r="F6" i="1"/>
  <c r="H6" i="1" s="1"/>
  <c r="H7" i="1" s="1"/>
  <c r="H8" i="1" s="1"/>
  <c r="H9" i="1" s="1"/>
  <c r="H10" i="1" s="1"/>
  <c r="H11" i="1" s="1"/>
  <c r="H12" i="1" s="1"/>
  <c r="H17" i="1" s="1"/>
  <c r="H18" i="1" s="1"/>
  <c r="H19" i="1" s="1"/>
  <c r="H20" i="1" s="1"/>
  <c r="H22" i="1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8" i="4" s="1"/>
  <c r="H39" i="6" l="1"/>
  <c r="H40" i="6" s="1"/>
  <c r="H65" i="6" s="1"/>
  <c r="M15" i="5"/>
  <c r="N49" i="5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42" i="4"/>
  <c r="H20" i="5" l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l="1"/>
  <c r="H45" i="5" s="1"/>
  <c r="H46" i="5" s="1"/>
  <c r="H47" i="5" s="1"/>
  <c r="H48" i="5" s="1"/>
  <c r="H50" i="5" s="1"/>
</calcChain>
</file>

<file path=xl/sharedStrings.xml><?xml version="1.0" encoding="utf-8"?>
<sst xmlns="http://schemas.openxmlformats.org/spreadsheetml/2006/main" count="292" uniqueCount="222">
  <si>
    <t>Date</t>
  </si>
  <si>
    <t>Description</t>
  </si>
  <si>
    <t>Receipt No.</t>
  </si>
  <si>
    <t>Cheque no</t>
  </si>
  <si>
    <t>Paid out</t>
  </si>
  <si>
    <t>Paid in</t>
  </si>
  <si>
    <t>Totals</t>
  </si>
  <si>
    <t>Interest</t>
  </si>
  <si>
    <t>Opening Balance</t>
  </si>
  <si>
    <t xml:space="preserve">Gardening Club </t>
  </si>
  <si>
    <t>1 &amp; 2</t>
  </si>
  <si>
    <t>St Mary's Nursery Centre (Panto - 1 ticket)</t>
  </si>
  <si>
    <t xml:space="preserve">Timpsons - Fr Branningan Award Yr 16/17 </t>
  </si>
  <si>
    <t>Christmas fun day 8.12.17 proceeds</t>
  </si>
  <si>
    <t>SPTC Membership Yr 17/18</t>
  </si>
  <si>
    <t>St. Mary's Primary School</t>
  </si>
  <si>
    <t xml:space="preserve"> - Contingency fund to Mrs Droy £200</t>
  </si>
  <si>
    <t xml:space="preserve"> - Lockerbie £150 to help with funding</t>
  </si>
  <si>
    <t xml:space="preserve"> - Buses for school trip £300</t>
  </si>
  <si>
    <t xml:space="preserve"> - School Ties for Yr7 (17/18) £60</t>
  </si>
  <si>
    <t>Scottish Parent refund membership fee</t>
  </si>
  <si>
    <t>St Mary's Nursery Centre (Nursery trip - 5 Sisters Zoo)</t>
  </si>
  <si>
    <t>Water, fruit &amp; ice lollies for Sports Day</t>
  </si>
  <si>
    <t>Proceeds from selling water &amp; fruit on Sports Day</t>
  </si>
  <si>
    <t xml:space="preserve">Closing Balance </t>
  </si>
  <si>
    <t>Parent Council Accounts Year 2017/18</t>
  </si>
  <si>
    <t>Parent Council Accounts Year 2018/19</t>
  </si>
  <si>
    <t>Proceeds from coffee morning 8/2/19</t>
  </si>
  <si>
    <t>Raffle - Parents' night</t>
  </si>
  <si>
    <t>Coffee morning</t>
  </si>
  <si>
    <t>SLC - grant application for sports equipment</t>
  </si>
  <si>
    <t>Kathleen Smyth - Athletics Kit (Community Grant funds) Chq No. 87</t>
  </si>
  <si>
    <t>St. Mary's Primary School - Triathlon Chq No. 86</t>
  </si>
  <si>
    <t>St. Mary's Nursery - 1x school tie &amp; 1x school trip Chq No. 85</t>
  </si>
  <si>
    <t>St. Mary's Primary School - Triathlon Chq No. 84</t>
  </si>
  <si>
    <t>St. Mary's Nursery - School ties Chq No. 83</t>
  </si>
  <si>
    <t>St. Mary's Primary School - School ties Chq No. 82</t>
  </si>
  <si>
    <t>CHSS (Chest Heart &amp; Stroke Society) - Crockery Chq No. 30</t>
  </si>
  <si>
    <t>Timpsons - Fr Branningan Award Yr18/19</t>
  </si>
  <si>
    <t>Connect membership 19/20</t>
  </si>
  <si>
    <t>Difference</t>
  </si>
  <si>
    <t>chq 89</t>
  </si>
  <si>
    <t>Proceeds from afternoon tea</t>
  </si>
  <si>
    <t>Interest received to 13/6/19</t>
  </si>
  <si>
    <t>Bank Statement as at 27.06.19</t>
  </si>
  <si>
    <t>Parent Council Accounts Year 2019/20</t>
  </si>
  <si>
    <t>First Tunnels (1st instalment for poly tunnel)</t>
  </si>
  <si>
    <t>cashed 25/7/19</t>
  </si>
  <si>
    <t>First Tunnels (2nd instalment for poly tunnel)</t>
  </si>
  <si>
    <t>Kathleen Smyth (soil &amp; stones from B&amp;M for poly tunnel)</t>
  </si>
  <si>
    <t>Closing Balance</t>
  </si>
  <si>
    <t>NO RECEIPT</t>
  </si>
  <si>
    <t>First Tunnels ( trestle staging x3)</t>
  </si>
  <si>
    <t>Grant (75%)</t>
  </si>
  <si>
    <t>K Smyth (soil &amp; stones)</t>
  </si>
  <si>
    <t>1st Tunnels (dep. Poly tunnel)</t>
  </si>
  <si>
    <t>1st Tunnels (Poly tunnel)</t>
  </si>
  <si>
    <t>1st Tunnels (trestle staging)</t>
  </si>
  <si>
    <t>Tesco Bags of Help</t>
  </si>
  <si>
    <t>Interest rec'd</t>
  </si>
  <si>
    <t>Groundwork UK</t>
  </si>
  <si>
    <t>Grant (25%)</t>
  </si>
  <si>
    <t>Raffle on Parents' Night</t>
  </si>
  <si>
    <t>First Tunnels (trestle staging x2)</t>
  </si>
  <si>
    <t>Mhairi McMillan - voucher for Nursery Autumn quiz</t>
  </si>
  <si>
    <t>Gift a kit donation (Mrs Rose Kelly &amp; daughters)</t>
  </si>
  <si>
    <t>Proceeds from coffee afternoon</t>
  </si>
  <si>
    <t>A</t>
  </si>
  <si>
    <t>Kathleen Smyth - Dobbies</t>
  </si>
  <si>
    <t>Tracy Purves - St. Andrew's Day hamper</t>
  </si>
  <si>
    <t>Tracksuit Pledges</t>
  </si>
  <si>
    <t>Mark Delvin</t>
  </si>
  <si>
    <t>Lorraine Cook</t>
  </si>
  <si>
    <t>Paid</t>
  </si>
  <si>
    <t>Not Paid</t>
  </si>
  <si>
    <t>Matthew Farrell</t>
  </si>
  <si>
    <t>Gillian Frame</t>
  </si>
  <si>
    <t>Barry Kelly</t>
  </si>
  <si>
    <t>Maureen Kelly</t>
  </si>
  <si>
    <t>Gayle Tait</t>
  </si>
  <si>
    <t>Lisa Fraser</t>
  </si>
  <si>
    <t>Tracy Purves</t>
  </si>
  <si>
    <t>Kristy Lumosi</t>
  </si>
  <si>
    <t>Laura Anne McMahon</t>
  </si>
  <si>
    <t>Marian McCulloch</t>
  </si>
  <si>
    <t>Nicole Smith</t>
  </si>
  <si>
    <t>Monica Stark</t>
  </si>
  <si>
    <t>Reg Quinlan</t>
  </si>
  <si>
    <t>Vicki McCracken</t>
  </si>
  <si>
    <t>Niall Campbell</t>
  </si>
  <si>
    <t>Rose Kelly &amp; daughters</t>
  </si>
  <si>
    <t>Jacks - hand tools</t>
  </si>
  <si>
    <t>gift a kit transfers</t>
  </si>
  <si>
    <t>Proceeds from St. Andrew's Day hamper</t>
  </si>
  <si>
    <t>B&amp;M - Christmas Eve Box</t>
  </si>
  <si>
    <t>Jacks - handtools</t>
  </si>
  <si>
    <t>ALJ - gloves</t>
  </si>
  <si>
    <t>ALJ Industrial Supplies - gloves</t>
  </si>
  <si>
    <t>Nativity - Raffle</t>
  </si>
  <si>
    <t>Alan Ritichie Grant (Loaningdale School Scottish Charity)</t>
  </si>
  <si>
    <t>Misc donations (Nativity)</t>
  </si>
  <si>
    <t>Frances Reid</t>
  </si>
  <si>
    <t>Robert Wilson</t>
  </si>
  <si>
    <t xml:space="preserve">Gift a kit - donation </t>
  </si>
  <si>
    <t>contra</t>
  </si>
  <si>
    <t>REC</t>
  </si>
  <si>
    <t>gift a kit (TP)</t>
  </si>
  <si>
    <t>Pledges - gift a kit</t>
  </si>
  <si>
    <t>gift a kit (CMcMahon)</t>
  </si>
  <si>
    <t>Gift a kit - (N Campbell)</t>
  </si>
  <si>
    <t>Interest rec'd to 16.12.19</t>
  </si>
  <si>
    <t>Gifta kit - (M Kelly)</t>
  </si>
  <si>
    <t>Gifta kit - (R Wilson)</t>
  </si>
  <si>
    <t>ALJ Industrial Supplies - tracksuits</t>
  </si>
  <si>
    <t>Claire McQuoney (race night)</t>
  </si>
  <si>
    <t>Interest received</t>
  </si>
  <si>
    <t xml:space="preserve">Claire McQuoney (race night cancelled) </t>
  </si>
  <si>
    <t xml:space="preserve">Laura McLeod (race night) </t>
  </si>
  <si>
    <t>ALJ Industrial Supplies (P7 leavers ties)</t>
  </si>
  <si>
    <t>ALJ Industrial Supplies (Nursery leavers ties)</t>
  </si>
  <si>
    <t>Laura McLeod - donation</t>
  </si>
  <si>
    <t>Cash donations following cancellation of racenight</t>
  </si>
  <si>
    <t>to be returned</t>
  </si>
  <si>
    <t>Reconciliation</t>
  </si>
  <si>
    <t>voided</t>
  </si>
  <si>
    <t>Connect membership 20/21</t>
  </si>
  <si>
    <t>Laura McNicol - Zip wallets for new term</t>
  </si>
  <si>
    <t>Cheque 105</t>
  </si>
  <si>
    <t>Cheque 106</t>
  </si>
  <si>
    <t>T Purves - Duck Tape for social distancing</t>
  </si>
  <si>
    <t>Cheque 107</t>
  </si>
  <si>
    <t>M Farrell - Sprat paint for social distancing</t>
  </si>
  <si>
    <t>Cheque 108</t>
  </si>
  <si>
    <t>Interest to 15/06/20</t>
  </si>
  <si>
    <t>Cancelled DD pmt to Survey Monkey taken in error</t>
  </si>
  <si>
    <t>Balance per bank statement 30.06.20</t>
  </si>
  <si>
    <t xml:space="preserve">Cheque 101 </t>
  </si>
  <si>
    <t>Parent Council Accounts Year 2020/21</t>
  </si>
  <si>
    <t>A Silver - P1 Welcome Tea</t>
  </si>
  <si>
    <t>Cheque 101 - Donation</t>
  </si>
  <si>
    <t>L McNicol - Iphone charges &amp; storage boxes (Nursery)</t>
  </si>
  <si>
    <t>44 &amp; 45</t>
  </si>
  <si>
    <t>Cash donation £5 x2 (Race night) (Banked 22.9.20)</t>
  </si>
  <si>
    <t>Interest received to 15.09.20</t>
  </si>
  <si>
    <t>Prizes for recipe book competition</t>
  </si>
  <si>
    <t>Halloween party bags for school &amp; nursery</t>
  </si>
  <si>
    <t>St Mary's Nursery - trolleys</t>
  </si>
  <si>
    <t>Present Ms Feeley (VOIDED - Paid from Paypal acct)</t>
  </si>
  <si>
    <t>Recipe book orders - Cash receipts</t>
  </si>
  <si>
    <t>Recipe book orders - Bank Transfers</t>
  </si>
  <si>
    <t>Interest received to 16.12.20</t>
  </si>
  <si>
    <t>check</t>
  </si>
  <si>
    <t>November pay-ins</t>
  </si>
  <si>
    <t>December pay-ins</t>
  </si>
  <si>
    <t>Paypal Account</t>
  </si>
  <si>
    <t xml:space="preserve">TOTAL FUNDS AVAILABLE </t>
  </si>
  <si>
    <t>Donation for Christmas Funday (TP)</t>
  </si>
  <si>
    <t xml:space="preserve">Leaving present for Ms Feeley </t>
  </si>
  <si>
    <t>Recipe book - priniting costs (AS) - cheque VOIDED</t>
  </si>
  <si>
    <t>St Mary's Nursery - donation (Sun hats)</t>
  </si>
  <si>
    <t xml:space="preserve">Recipe book - priniting costs (AS) </t>
  </si>
  <si>
    <t>Transfer balance from Paypal</t>
  </si>
  <si>
    <t>Transfer balance to RBS bank account</t>
  </si>
  <si>
    <t>Easter cards &amp; seeds for school &amp; nursery</t>
  </si>
  <si>
    <t>Interest to 16.03.21</t>
  </si>
  <si>
    <t xml:space="preserve">Paypal Code 7233 ( Tfr by Paypal to confirm account) </t>
  </si>
  <si>
    <t>Timpsons - Plaque for Fr Brannigan Award</t>
  </si>
  <si>
    <t>ALJ - Nursery leavers' ties</t>
  </si>
  <si>
    <t>Bank Reconciliation</t>
  </si>
  <si>
    <t>ALJ - P7 leavers' ties</t>
  </si>
  <si>
    <t>Connect membership 21/22</t>
  </si>
  <si>
    <t>Cheque 124</t>
  </si>
  <si>
    <t>A Silver - Flowers (Mrs O Hara)</t>
  </si>
  <si>
    <t>Cash Balance 22.06.21</t>
  </si>
  <si>
    <t>Cash balance from recipe books banked</t>
  </si>
  <si>
    <t>Balance per online account 30/06/2021</t>
  </si>
  <si>
    <t>Parent Council Accounts Year 2021/22</t>
  </si>
  <si>
    <t>St Mary's Nursery - Sunhats</t>
  </si>
  <si>
    <t xml:space="preserve">Interests received </t>
  </si>
  <si>
    <t xml:space="preserve">Banner for Fund Raising : Lanark to John'O Groats </t>
  </si>
  <si>
    <t>Halloween Party Bag (swizzels super stars)</t>
  </si>
  <si>
    <t>Halloween Party Bag (Morrison)</t>
  </si>
  <si>
    <t>Halloween Party Bag (Lidl)</t>
  </si>
  <si>
    <t>Halloween Party Bag (Veylin 150 pieces cellophane bags)</t>
  </si>
  <si>
    <t>Halloween Party Bag (slap bracelets)</t>
  </si>
  <si>
    <t>Halloween Party Bag (Glow sticks)</t>
  </si>
  <si>
    <t>Halloween Party Bag (stickers)</t>
  </si>
  <si>
    <t>Halloween Party Bag (Vampire Pumpkin Bats)</t>
  </si>
  <si>
    <t xml:space="preserve">Gazebo replacement </t>
  </si>
  <si>
    <t xml:space="preserve"> </t>
  </si>
  <si>
    <t xml:space="preserve">Just Giving Fees </t>
  </si>
  <si>
    <t xml:space="preserve">Connect membership </t>
  </si>
  <si>
    <t>Father Branaghan award</t>
  </si>
  <si>
    <t xml:space="preserve">Bank Transfer </t>
  </si>
  <si>
    <t xml:space="preserve">Cash handed on the day of Tinto Climb </t>
  </si>
  <si>
    <t>Additional Cash raised and took to the bank</t>
  </si>
  <si>
    <t>cheque 132</t>
  </si>
  <si>
    <t xml:space="preserve">Ties (joiners, leavers) -ALJ 
</t>
  </si>
  <si>
    <t xml:space="preserve">Cash from Tinto FR £180
</t>
  </si>
  <si>
    <t>Including Woodpecker donation for Tinto fund raising event £150</t>
  </si>
  <si>
    <t>Balance per online account 20/06/22</t>
  </si>
  <si>
    <t xml:space="preserve">P1 Welcome Bags </t>
  </si>
  <si>
    <t xml:space="preserve">Cash from Lanark to John O'Groats FR
</t>
  </si>
  <si>
    <t>Just Giving Account - Fund Raised Lanark to John O'Groats</t>
  </si>
  <si>
    <t xml:space="preserve">CCI - flowers beds for the school </t>
  </si>
  <si>
    <t>£25 paid by debit card (134)</t>
  </si>
  <si>
    <t>Cashed in 0054</t>
  </si>
  <si>
    <t>Total Raised Tinto Event</t>
  </si>
  <si>
    <t xml:space="preserve">John O'Groats Fund raiser event </t>
  </si>
  <si>
    <t>Just giving</t>
  </si>
  <si>
    <t>Cash</t>
  </si>
  <si>
    <t xml:space="preserve">Total raised </t>
  </si>
  <si>
    <t>Less Gazebo</t>
  </si>
  <si>
    <t xml:space="preserve">Less Just giving fees </t>
  </si>
  <si>
    <t>Tinto Fund raiser event</t>
  </si>
  <si>
    <t xml:space="preserve">Net raised </t>
  </si>
  <si>
    <t>Additional Money from Tinto fund raiser cashed in</t>
  </si>
  <si>
    <t xml:space="preserve">Cheque 134
</t>
  </si>
  <si>
    <t>Tie for Carluke High School</t>
  </si>
  <si>
    <t>Tinto Climb money raised</t>
  </si>
  <si>
    <t xml:space="preserve">Transfer 1 Tinto Money raised  </t>
  </si>
  <si>
    <t>Transfer 2 Tinto Fund 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</si>
</sst>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dd/mm/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2" xfId="0" applyNumberFormat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/>
    <xf numFmtId="0" fontId="0" fillId="0" borderId="5" xfId="0" applyFont="1" applyFill="1" applyBorder="1"/>
    <xf numFmtId="0" fontId="0" fillId="0" borderId="5" xfId="0" applyBorder="1" applyAlignment="1">
      <alignment horizontal="center"/>
    </xf>
    <xf numFmtId="164" fontId="0" fillId="0" borderId="6" xfId="0" applyNumberFormat="1" applyBorder="1"/>
    <xf numFmtId="0" fontId="0" fillId="0" borderId="6" xfId="0" applyFont="1" applyFill="1" applyBorder="1"/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43" fontId="0" fillId="0" borderId="1" xfId="0" applyNumberFormat="1" applyFont="1" applyFill="1" applyBorder="1"/>
    <xf numFmtId="43" fontId="0" fillId="0" borderId="2" xfId="0" applyNumberForma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0" fillId="0" borderId="0" xfId="0" applyNumberFormat="1" applyBorder="1"/>
    <xf numFmtId="43" fontId="0" fillId="0" borderId="0" xfId="0" applyNumberForma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" xfId="0" applyNumberFormat="1" applyFont="1" applyFill="1" applyBorder="1"/>
    <xf numFmtId="0" fontId="6" fillId="0" borderId="1" xfId="0" applyFont="1" applyFill="1" applyBorder="1"/>
    <xf numFmtId="2" fontId="0" fillId="0" borderId="0" xfId="0" applyNumberFormat="1"/>
    <xf numFmtId="2" fontId="0" fillId="0" borderId="8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165" fontId="0" fillId="0" borderId="9" xfId="0" applyNumberFormat="1" applyBorder="1"/>
    <xf numFmtId="2" fontId="0" fillId="0" borderId="10" xfId="0" applyNumberFormat="1" applyBorder="1"/>
    <xf numFmtId="43" fontId="0" fillId="0" borderId="10" xfId="0" applyNumberFormat="1" applyBorder="1"/>
    <xf numFmtId="0" fontId="0" fillId="0" borderId="10" xfId="0" applyBorder="1"/>
    <xf numFmtId="2" fontId="5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9" xfId="0" applyBorder="1"/>
    <xf numFmtId="43" fontId="0" fillId="0" borderId="9" xfId="0" applyNumberFormat="1" applyBorder="1"/>
    <xf numFmtId="2" fontId="0" fillId="0" borderId="7" xfId="0" applyNumberFormat="1" applyBorder="1" applyAlignment="1">
      <alignment horizontal="right"/>
    </xf>
    <xf numFmtId="0" fontId="0" fillId="0" borderId="9" xfId="0" applyFill="1" applyBorder="1"/>
    <xf numFmtId="43" fontId="0" fillId="0" borderId="9" xfId="0" applyNumberFormat="1" applyFill="1" applyBorder="1"/>
    <xf numFmtId="43" fontId="5" fillId="0" borderId="16" xfId="0" applyNumberFormat="1" applyFont="1" applyBorder="1"/>
    <xf numFmtId="0" fontId="5" fillId="0" borderId="16" xfId="0" applyFont="1" applyBorder="1"/>
    <xf numFmtId="0" fontId="5" fillId="0" borderId="13" xfId="0" applyFont="1" applyBorder="1"/>
    <xf numFmtId="43" fontId="0" fillId="0" borderId="0" xfId="0" applyNumberFormat="1" applyBorder="1" applyAlignment="1">
      <alignment horizontal="right"/>
    </xf>
    <xf numFmtId="165" fontId="0" fillId="0" borderId="12" xfId="0" applyNumberFormat="1" applyBorder="1"/>
    <xf numFmtId="0" fontId="0" fillId="0" borderId="9" xfId="0" applyFont="1" applyBorder="1"/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/>
    <xf numFmtId="43" fontId="0" fillId="0" borderId="5" xfId="0" applyNumberFormat="1" applyBorder="1"/>
    <xf numFmtId="0" fontId="6" fillId="0" borderId="0" xfId="0" applyFont="1" applyFill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/>
    <xf numFmtId="164" fontId="10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2" xfId="0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43" fontId="10" fillId="0" borderId="2" xfId="0" applyNumberFormat="1" applyFont="1" applyBorder="1" applyAlignment="1">
      <alignment horizontal="center"/>
    </xf>
    <xf numFmtId="0" fontId="10" fillId="0" borderId="0" xfId="0" applyFont="1" applyBorder="1"/>
    <xf numFmtId="2" fontId="10" fillId="0" borderId="1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3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0" fillId="0" borderId="0" xfId="0" applyNumberFormat="1" applyFont="1"/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/>
    <xf numFmtId="0" fontId="10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1" fontId="10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2" fontId="12" fillId="0" borderId="8" xfId="0" applyNumberFormat="1" applyFont="1" applyBorder="1" applyAlignment="1"/>
    <xf numFmtId="43" fontId="10" fillId="0" borderId="0" xfId="0" applyNumberFormat="1" applyFont="1" applyBorder="1" applyAlignment="1">
      <alignment horizontal="right"/>
    </xf>
    <xf numFmtId="43" fontId="10" fillId="0" borderId="8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9" fillId="0" borderId="1" xfId="1" applyFont="1" applyBorder="1" applyAlignment="1">
      <alignment horizontal="right" vertical="center"/>
    </xf>
    <xf numFmtId="43" fontId="10" fillId="0" borderId="1" xfId="1" applyFont="1" applyBorder="1" applyAlignment="1">
      <alignment horizontal="right"/>
    </xf>
    <xf numFmtId="43" fontId="12" fillId="0" borderId="1" xfId="1" applyFont="1" applyBorder="1" applyAlignment="1">
      <alignment horizontal="right"/>
    </xf>
    <xf numFmtId="43" fontId="10" fillId="0" borderId="0" xfId="1" applyFont="1" applyAlignment="1">
      <alignment horizontal="right"/>
    </xf>
    <xf numFmtId="43" fontId="10" fillId="0" borderId="0" xfId="1" applyFont="1" applyBorder="1" applyAlignment="1">
      <alignment horizontal="right"/>
    </xf>
    <xf numFmtId="43" fontId="0" fillId="0" borderId="0" xfId="1" applyFont="1"/>
    <xf numFmtId="43" fontId="10" fillId="0" borderId="2" xfId="0" applyNumberFormat="1" applyFont="1" applyFill="1" applyBorder="1"/>
    <xf numFmtId="2" fontId="12" fillId="0" borderId="0" xfId="0" applyNumberFormat="1" applyFont="1" applyBorder="1" applyAlignment="1">
      <alignment horizontal="center"/>
    </xf>
    <xf numFmtId="43" fontId="12" fillId="0" borderId="8" xfId="1" applyFont="1" applyFill="1" applyBorder="1" applyAlignment="1">
      <alignment horizontal="right"/>
    </xf>
    <xf numFmtId="0" fontId="13" fillId="0" borderId="0" xfId="0" applyFont="1"/>
    <xf numFmtId="43" fontId="13" fillId="0" borderId="0" xfId="1" applyFont="1"/>
    <xf numFmtId="0" fontId="5" fillId="0" borderId="0" xfId="0" applyFont="1"/>
    <xf numFmtId="43" fontId="5" fillId="0" borderId="0" xfId="1" applyFont="1"/>
    <xf numFmtId="0" fontId="0" fillId="0" borderId="1" xfId="0" applyBorder="1"/>
    <xf numFmtId="43" fontId="8" fillId="0" borderId="1" xfId="1" applyFont="1" applyBorder="1"/>
    <xf numFmtId="2" fontId="0" fillId="0" borderId="1" xfId="0" applyNumberFormat="1" applyBorder="1"/>
    <xf numFmtId="43" fontId="0" fillId="0" borderId="1" xfId="1" applyFont="1" applyBorder="1"/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43" fontId="9" fillId="0" borderId="2" xfId="1" applyFont="1" applyBorder="1" applyAlignment="1">
      <alignment horizontal="right" vertical="center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43" fontId="5" fillId="0" borderId="18" xfId="1" applyFont="1" applyBorder="1"/>
    <xf numFmtId="14" fontId="0" fillId="0" borderId="0" xfId="0" applyNumberFormat="1"/>
    <xf numFmtId="0" fontId="9" fillId="0" borderId="0" xfId="0" applyFont="1" applyAlignment="1">
      <alignment horizontal="center"/>
    </xf>
    <xf numFmtId="43" fontId="12" fillId="0" borderId="0" xfId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43" fontId="6" fillId="0" borderId="2" xfId="0" applyNumberFormat="1" applyFont="1" applyFill="1" applyBorder="1"/>
    <xf numFmtId="2" fontId="6" fillId="0" borderId="1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3" fontId="0" fillId="0" borderId="1" xfId="1" applyFont="1" applyBorder="1" applyAlignment="1">
      <alignment horizontal="right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19" xfId="0" applyFont="1" applyFill="1" applyBorder="1"/>
    <xf numFmtId="0" fontId="16" fillId="0" borderId="2" xfId="0" applyFont="1" applyFill="1" applyBorder="1" applyAlignment="1">
      <alignment horizontal="center"/>
    </xf>
    <xf numFmtId="43" fontId="16" fillId="0" borderId="1" xfId="0" applyNumberFormat="1" applyFont="1" applyBorder="1" applyAlignment="1">
      <alignment horizontal="center"/>
    </xf>
    <xf numFmtId="43" fontId="12" fillId="0" borderId="20" xfId="1" applyFont="1" applyFill="1" applyBorder="1" applyAlignment="1">
      <alignment horizontal="right"/>
    </xf>
    <xf numFmtId="43" fontId="10" fillId="0" borderId="1" xfId="1" applyFont="1" applyFill="1" applyBorder="1" applyAlignment="1">
      <alignment horizontal="right"/>
    </xf>
    <xf numFmtId="0" fontId="0" fillId="0" borderId="1" xfId="0" applyFill="1" applyBorder="1"/>
    <xf numFmtId="43" fontId="10" fillId="0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0" fillId="0" borderId="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5" fillId="3" borderId="0" xfId="0" applyFont="1" applyFill="1"/>
    <xf numFmtId="0" fontId="0" fillId="3" borderId="0" xfId="0" applyFill="1"/>
    <xf numFmtId="0" fontId="0" fillId="3" borderId="19" xfId="0" applyFill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9" fillId="0" borderId="0" xfId="0" applyNumberFormat="1" applyFont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racy\Desktop\Parent%20Council\St%20Mary's%20Parent%20Council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2">
          <cell r="B102">
            <v>43257</v>
          </cell>
          <cell r="C102" t="str">
            <v>Timpsons - Fr Branningan Award Yr 17/18 (Kayleigh Allan)</v>
          </cell>
          <cell r="D102">
            <v>11</v>
          </cell>
          <cell r="E102">
            <v>74</v>
          </cell>
          <cell r="F102">
            <v>25</v>
          </cell>
        </row>
        <row r="103">
          <cell r="B103">
            <v>43273</v>
          </cell>
          <cell r="C103" t="str">
            <v>Coffee morning</v>
          </cell>
          <cell r="G103">
            <v>127.05</v>
          </cell>
        </row>
        <row r="104">
          <cell r="B104">
            <v>43276</v>
          </cell>
          <cell r="C104" t="str">
            <v>The Secret Garden - L Murphy (Flowers for Mrs Droy)</v>
          </cell>
          <cell r="D104">
            <v>12</v>
          </cell>
          <cell r="E104">
            <v>75</v>
          </cell>
          <cell r="F104">
            <v>30</v>
          </cell>
        </row>
        <row r="105">
          <cell r="B105">
            <v>43278</v>
          </cell>
          <cell r="C105" t="str">
            <v>St. Mary's Nursery - School ties</v>
          </cell>
          <cell r="D105">
            <v>13</v>
          </cell>
          <cell r="E105">
            <v>76</v>
          </cell>
          <cell r="F105">
            <v>91</v>
          </cell>
        </row>
        <row r="106">
          <cell r="B106">
            <v>43279</v>
          </cell>
          <cell r="C106" t="str">
            <v>Interest</v>
          </cell>
          <cell r="G106">
            <v>0.05</v>
          </cell>
        </row>
        <row r="108">
          <cell r="B108">
            <v>43336</v>
          </cell>
          <cell r="C108" t="str">
            <v>Connect (formerly SPTC) membership</v>
          </cell>
          <cell r="E108">
            <v>77</v>
          </cell>
          <cell r="F108">
            <v>118</v>
          </cell>
        </row>
        <row r="109">
          <cell r="B109">
            <v>43370</v>
          </cell>
          <cell r="C109" t="str">
            <v>Interest</v>
          </cell>
          <cell r="G109">
            <v>0.05</v>
          </cell>
        </row>
        <row r="110">
          <cell r="B110">
            <v>43374</v>
          </cell>
          <cell r="C110" t="str">
            <v>Tesco Bag Packing (29th Sept)</v>
          </cell>
          <cell r="G110">
            <v>478.75</v>
          </cell>
        </row>
        <row r="111">
          <cell r="B111">
            <v>43385</v>
          </cell>
          <cell r="C111" t="str">
            <v>Raffle - Parents' night</v>
          </cell>
          <cell r="G111">
            <v>226</v>
          </cell>
        </row>
        <row r="112">
          <cell r="B112">
            <v>43413</v>
          </cell>
          <cell r="C112" t="str">
            <v>Coffee morning</v>
          </cell>
          <cell r="G112">
            <v>112</v>
          </cell>
        </row>
        <row r="113">
          <cell r="B113">
            <v>43418</v>
          </cell>
          <cell r="C113" t="str">
            <v>Cheque made payable to St. Mary's Primary School (Christmas Fayre)</v>
          </cell>
          <cell r="E113">
            <v>78</v>
          </cell>
          <cell r="F113">
            <v>250</v>
          </cell>
        </row>
        <row r="114">
          <cell r="B114">
            <v>43420</v>
          </cell>
          <cell r="C114" t="str">
            <v>Cheque made payable to St. Mary's Primary School - Book Week (w/c 19.11)</v>
          </cell>
          <cell r="E114">
            <v>79</v>
          </cell>
          <cell r="F114">
            <v>300</v>
          </cell>
        </row>
        <row r="115">
          <cell r="B115">
            <v>43444</v>
          </cell>
          <cell r="C115" t="str">
            <v>Proceeds from Christmas Fayre (7/12/18)</v>
          </cell>
          <cell r="G115">
            <v>2792.65</v>
          </cell>
        </row>
        <row r="116">
          <cell r="B116">
            <v>43444</v>
          </cell>
          <cell r="C116" t="str">
            <v>Cheque made payable to St. Mary's Primary School</v>
          </cell>
          <cell r="E116">
            <v>80</v>
          </cell>
          <cell r="F116">
            <v>2792.65</v>
          </cell>
        </row>
        <row r="117">
          <cell r="B117">
            <v>43462</v>
          </cell>
          <cell r="C117" t="str">
            <v>interest received</v>
          </cell>
          <cell r="G117">
            <v>0.11</v>
          </cell>
        </row>
        <row r="118">
          <cell r="B118">
            <v>43111</v>
          </cell>
          <cell r="C118" t="str">
            <v>Groundwork UK - Tesco</v>
          </cell>
          <cell r="G118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7813-4508-4B6A-B472-2325D3DCAC51}">
  <sheetPr>
    <pageSetUpPr fitToPage="1"/>
  </sheetPr>
  <dimension ref="A1:O41"/>
  <sheetViews>
    <sheetView tabSelected="1" zoomScale="50" zoomScaleNormal="50" workbookViewId="0">
      <pane ySplit="3" topLeftCell="A18" activePane="bottomLeft" state="frozen"/>
      <selection pane="bottomLeft" activeCell="J38" sqref="J38"/>
    </sheetView>
  </sheetViews>
  <sheetFormatPr defaultRowHeight="14.5" x14ac:dyDescent="0.35"/>
  <cols>
    <col min="2" max="2" width="10.54296875" style="244" bestFit="1" customWidth="1"/>
    <col min="3" max="3" width="58.6328125" style="244" customWidth="1"/>
    <col min="4" max="4" width="11.6328125" bestFit="1" customWidth="1"/>
    <col min="5" max="5" width="21.54296875" style="272" customWidth="1"/>
    <col min="6" max="6" width="10.1796875" bestFit="1" customWidth="1"/>
    <col min="7" max="7" width="9.36328125" bestFit="1" customWidth="1"/>
    <col min="8" max="8" width="15.81640625" style="199" customWidth="1"/>
    <col min="10" max="10" width="42.36328125" customWidth="1"/>
    <col min="12" max="12" width="43.36328125" bestFit="1" customWidth="1"/>
  </cols>
  <sheetData>
    <row r="1" spans="1:15" ht="15.5" x14ac:dyDescent="0.35">
      <c r="A1" s="133"/>
      <c r="B1" s="262" t="s">
        <v>176</v>
      </c>
      <c r="C1" s="262"/>
      <c r="D1" s="262"/>
      <c r="E1" s="262"/>
      <c r="F1" s="262"/>
      <c r="G1" s="262"/>
      <c r="H1" s="262"/>
    </row>
    <row r="2" spans="1:15" ht="15.5" x14ac:dyDescent="0.35">
      <c r="A2" s="133"/>
      <c r="B2" s="238"/>
      <c r="C2" s="245"/>
      <c r="D2" s="220"/>
      <c r="E2" s="264"/>
      <c r="F2" s="137"/>
      <c r="G2" s="138"/>
      <c r="H2" s="193"/>
    </row>
    <row r="3" spans="1:15" ht="15.5" x14ac:dyDescent="0.35">
      <c r="A3" s="133"/>
      <c r="B3" s="239" t="s">
        <v>0</v>
      </c>
      <c r="C3" s="246" t="s">
        <v>1</v>
      </c>
      <c r="D3" s="142" t="s">
        <v>2</v>
      </c>
      <c r="E3" s="143" t="s">
        <v>3</v>
      </c>
      <c r="F3" s="144" t="s">
        <v>4</v>
      </c>
      <c r="G3" s="145" t="s">
        <v>5</v>
      </c>
      <c r="H3" s="194" t="s">
        <v>6</v>
      </c>
    </row>
    <row r="4" spans="1:15" x14ac:dyDescent="0.35">
      <c r="A4" s="147"/>
      <c r="B4" s="240">
        <v>44378</v>
      </c>
      <c r="C4" s="247" t="s">
        <v>8</v>
      </c>
      <c r="D4" s="150"/>
      <c r="E4" s="265"/>
      <c r="F4" s="152"/>
      <c r="G4" s="153"/>
      <c r="H4" s="195">
        <f>'20-21'!H43</f>
        <v>592.3400000000006</v>
      </c>
    </row>
    <row r="5" spans="1:15" x14ac:dyDescent="0.35">
      <c r="A5" s="147"/>
      <c r="B5" s="240">
        <v>44425</v>
      </c>
      <c r="C5" s="248" t="s">
        <v>201</v>
      </c>
      <c r="D5" s="156">
        <v>59</v>
      </c>
      <c r="E5" s="266">
        <v>125</v>
      </c>
      <c r="F5" s="157">
        <v>19.78</v>
      </c>
      <c r="G5" s="155"/>
      <c r="H5" s="195">
        <f>H4-F5+G5</f>
        <v>572.56000000000063</v>
      </c>
    </row>
    <row r="6" spans="1:15" x14ac:dyDescent="0.35">
      <c r="A6" s="147"/>
      <c r="B6" s="240">
        <v>44435</v>
      </c>
      <c r="C6" s="248" t="s">
        <v>177</v>
      </c>
      <c r="D6" s="156">
        <v>60</v>
      </c>
      <c r="E6" s="266">
        <v>126</v>
      </c>
      <c r="F6" s="157">
        <v>100</v>
      </c>
      <c r="G6" s="158"/>
      <c r="H6" s="195">
        <f t="shared" ref="H6:H32" si="0">H5-F6+G6</f>
        <v>472.56000000000063</v>
      </c>
      <c r="J6" s="259" t="s">
        <v>208</v>
      </c>
      <c r="K6" s="260"/>
      <c r="L6" s="260"/>
      <c r="M6" s="260"/>
      <c r="N6" s="260"/>
      <c r="O6" s="260"/>
    </row>
    <row r="7" spans="1:15" x14ac:dyDescent="0.35">
      <c r="A7" s="147"/>
      <c r="B7" s="240">
        <v>44473</v>
      </c>
      <c r="C7" s="248" t="s">
        <v>178</v>
      </c>
      <c r="D7" s="156"/>
      <c r="E7" s="266"/>
      <c r="F7" s="157"/>
      <c r="G7" s="158">
        <v>0.08</v>
      </c>
      <c r="H7" s="195">
        <f t="shared" si="0"/>
        <v>472.64000000000061</v>
      </c>
      <c r="J7" s="260" t="s">
        <v>209</v>
      </c>
      <c r="K7" s="260">
        <v>1164</v>
      </c>
      <c r="L7" s="260"/>
      <c r="M7" s="260"/>
      <c r="N7" s="260"/>
      <c r="O7" s="260"/>
    </row>
    <row r="8" spans="1:15" x14ac:dyDescent="0.35">
      <c r="A8" s="147"/>
      <c r="B8" s="240">
        <v>44487</v>
      </c>
      <c r="C8" s="248" t="s">
        <v>179</v>
      </c>
      <c r="D8" s="156">
        <v>61</v>
      </c>
      <c r="E8" s="266">
        <v>128</v>
      </c>
      <c r="F8" s="157">
        <v>50</v>
      </c>
      <c r="G8" s="155"/>
      <c r="H8" s="195">
        <f t="shared" si="0"/>
        <v>422.64000000000061</v>
      </c>
      <c r="J8" s="260" t="s">
        <v>210</v>
      </c>
      <c r="K8" s="260">
        <v>148</v>
      </c>
      <c r="L8" s="260"/>
      <c r="M8" s="260"/>
      <c r="N8" s="260"/>
      <c r="O8" s="260"/>
    </row>
    <row r="9" spans="1:15" x14ac:dyDescent="0.35">
      <c r="A9" s="147"/>
      <c r="B9" s="240">
        <v>44493</v>
      </c>
      <c r="C9" s="248" t="s">
        <v>180</v>
      </c>
      <c r="D9" s="156">
        <v>62</v>
      </c>
      <c r="E9" s="266">
        <v>127</v>
      </c>
      <c r="F9" s="157">
        <v>6</v>
      </c>
      <c r="G9" s="157"/>
      <c r="H9" s="195">
        <f t="shared" si="0"/>
        <v>416.64000000000061</v>
      </c>
      <c r="J9" s="260" t="s">
        <v>211</v>
      </c>
      <c r="K9" s="260">
        <f>SUM(K7:K8)</f>
        <v>1312</v>
      </c>
      <c r="L9" s="260"/>
      <c r="M9" s="260"/>
      <c r="N9" s="260"/>
      <c r="O9" s="260"/>
    </row>
    <row r="10" spans="1:15" x14ac:dyDescent="0.35">
      <c r="A10" s="147"/>
      <c r="B10" s="240">
        <v>44493</v>
      </c>
      <c r="C10" s="248" t="s">
        <v>181</v>
      </c>
      <c r="D10" s="156">
        <v>63</v>
      </c>
      <c r="E10" s="266">
        <v>127</v>
      </c>
      <c r="F10" s="157">
        <v>9.31</v>
      </c>
      <c r="G10" s="157"/>
      <c r="H10" s="195">
        <f t="shared" si="0"/>
        <v>407.33000000000061</v>
      </c>
      <c r="J10" s="260" t="s">
        <v>212</v>
      </c>
      <c r="K10" s="260">
        <v>-40</v>
      </c>
      <c r="L10" s="260"/>
      <c r="M10" s="260"/>
      <c r="N10" s="260"/>
      <c r="O10" s="260"/>
    </row>
    <row r="11" spans="1:15" ht="15" thickBot="1" x14ac:dyDescent="0.4">
      <c r="A11" s="147"/>
      <c r="B11" s="240">
        <v>44493</v>
      </c>
      <c r="C11" s="248" t="s">
        <v>182</v>
      </c>
      <c r="D11" s="156">
        <v>64</v>
      </c>
      <c r="E11" s="266">
        <v>127</v>
      </c>
      <c r="F11" s="157">
        <v>29.91</v>
      </c>
      <c r="G11" s="157"/>
      <c r="H11" s="195">
        <f t="shared" si="0"/>
        <v>377.42000000000058</v>
      </c>
      <c r="J11" s="260" t="s">
        <v>213</v>
      </c>
      <c r="K11" s="261">
        <v>-50</v>
      </c>
      <c r="L11" s="260"/>
      <c r="M11" s="260"/>
      <c r="N11" s="260"/>
      <c r="O11" s="260"/>
    </row>
    <row r="12" spans="1:15" ht="15" thickTop="1" x14ac:dyDescent="0.35">
      <c r="A12" s="147"/>
      <c r="B12" s="240">
        <v>44488</v>
      </c>
      <c r="C12" s="248" t="s">
        <v>183</v>
      </c>
      <c r="D12" s="156">
        <v>65</v>
      </c>
      <c r="E12" s="266">
        <v>127</v>
      </c>
      <c r="F12" s="157">
        <v>6.99</v>
      </c>
      <c r="G12" s="157"/>
      <c r="H12" s="195">
        <f t="shared" si="0"/>
        <v>370.43000000000058</v>
      </c>
      <c r="J12" s="260" t="s">
        <v>215</v>
      </c>
      <c r="K12" s="260">
        <f>SUM(K9:K11)</f>
        <v>1222</v>
      </c>
      <c r="L12" s="260"/>
      <c r="M12" s="260"/>
      <c r="N12" s="260"/>
      <c r="O12" s="260"/>
    </row>
    <row r="13" spans="1:15" x14ac:dyDescent="0.35">
      <c r="A13" s="147"/>
      <c r="B13" s="240">
        <v>44488</v>
      </c>
      <c r="C13" s="248" t="s">
        <v>184</v>
      </c>
      <c r="D13" s="156">
        <v>66</v>
      </c>
      <c r="E13" s="266">
        <v>127</v>
      </c>
      <c r="F13" s="157">
        <v>39.96</v>
      </c>
      <c r="G13" s="157"/>
      <c r="H13" s="195">
        <f t="shared" si="0"/>
        <v>330.4700000000006</v>
      </c>
    </row>
    <row r="14" spans="1:15" x14ac:dyDescent="0.35">
      <c r="A14" s="147"/>
      <c r="B14" s="240">
        <v>44488</v>
      </c>
      <c r="C14" s="248" t="s">
        <v>185</v>
      </c>
      <c r="D14" s="156">
        <v>67</v>
      </c>
      <c r="E14" s="266">
        <v>127</v>
      </c>
      <c r="F14" s="157">
        <v>25.94</v>
      </c>
      <c r="G14" s="157"/>
      <c r="H14" s="195">
        <f t="shared" si="0"/>
        <v>304.5300000000006</v>
      </c>
    </row>
    <row r="15" spans="1:15" x14ac:dyDescent="0.35">
      <c r="A15" s="147"/>
      <c r="B15" s="240">
        <v>44489</v>
      </c>
      <c r="C15" s="248" t="s">
        <v>186</v>
      </c>
      <c r="D15" s="156">
        <v>68</v>
      </c>
      <c r="E15" s="266">
        <v>127</v>
      </c>
      <c r="F15" s="157">
        <v>7.99</v>
      </c>
      <c r="G15" s="155"/>
      <c r="H15" s="195">
        <f t="shared" si="0"/>
        <v>296.54000000000059</v>
      </c>
    </row>
    <row r="16" spans="1:15" x14ac:dyDescent="0.35">
      <c r="A16" s="147"/>
      <c r="B16" s="240">
        <v>44475</v>
      </c>
      <c r="C16" s="248" t="s">
        <v>187</v>
      </c>
      <c r="D16" s="159">
        <v>69</v>
      </c>
      <c r="E16" s="266">
        <v>127</v>
      </c>
      <c r="F16" s="200">
        <v>7.92</v>
      </c>
      <c r="G16" s="155"/>
      <c r="H16" s="195">
        <f t="shared" si="0"/>
        <v>288.62000000000057</v>
      </c>
    </row>
    <row r="17" spans="1:14" ht="43.5" x14ac:dyDescent="0.35">
      <c r="A17" s="147"/>
      <c r="B17" s="241">
        <v>44501</v>
      </c>
      <c r="C17" s="248" t="s">
        <v>188</v>
      </c>
      <c r="D17" s="225">
        <v>76</v>
      </c>
      <c r="E17" s="226" t="s">
        <v>202</v>
      </c>
      <c r="F17" s="223">
        <v>40</v>
      </c>
      <c r="G17" s="103"/>
      <c r="H17" s="195">
        <f t="shared" si="0"/>
        <v>248.62000000000057</v>
      </c>
    </row>
    <row r="18" spans="1:14" x14ac:dyDescent="0.35">
      <c r="A18" s="147"/>
      <c r="B18" s="240">
        <v>44529</v>
      </c>
      <c r="C18" s="248" t="s">
        <v>203</v>
      </c>
      <c r="D18" s="222"/>
      <c r="E18" s="266"/>
      <c r="F18" s="223"/>
      <c r="G18" s="224">
        <v>1312</v>
      </c>
      <c r="H18" s="195">
        <f t="shared" si="0"/>
        <v>1560.6200000000006</v>
      </c>
    </row>
    <row r="19" spans="1:14" x14ac:dyDescent="0.35">
      <c r="A19" s="147"/>
      <c r="B19" s="240">
        <v>44529</v>
      </c>
      <c r="C19" s="248" t="s">
        <v>190</v>
      </c>
      <c r="D19" s="225">
        <v>70</v>
      </c>
      <c r="E19" s="266"/>
      <c r="F19" s="223">
        <v>49.16</v>
      </c>
      <c r="G19" s="224"/>
      <c r="H19" s="195">
        <f t="shared" si="0"/>
        <v>1511.4600000000005</v>
      </c>
    </row>
    <row r="20" spans="1:14" x14ac:dyDescent="0.35">
      <c r="A20" s="147"/>
      <c r="B20" s="240">
        <v>44560</v>
      </c>
      <c r="C20" s="248" t="s">
        <v>178</v>
      </c>
      <c r="D20" s="222"/>
      <c r="E20" s="266"/>
      <c r="F20" s="223"/>
      <c r="G20" s="224">
        <v>0.08</v>
      </c>
      <c r="H20" s="195">
        <f t="shared" si="0"/>
        <v>1511.5400000000004</v>
      </c>
    </row>
    <row r="21" spans="1:14" x14ac:dyDescent="0.35">
      <c r="A21" s="147"/>
      <c r="B21" s="241">
        <v>44586</v>
      </c>
      <c r="C21" s="248" t="s">
        <v>204</v>
      </c>
      <c r="D21" s="159">
        <v>71</v>
      </c>
      <c r="E21" s="266">
        <v>129</v>
      </c>
      <c r="F21" s="200">
        <v>350</v>
      </c>
      <c r="G21" s="256"/>
      <c r="H21" s="195">
        <f t="shared" si="0"/>
        <v>1161.5400000000004</v>
      </c>
    </row>
    <row r="22" spans="1:14" ht="43.5" x14ac:dyDescent="0.35">
      <c r="A22" s="147"/>
      <c r="B22" s="240">
        <v>44691</v>
      </c>
      <c r="C22" s="249" t="s">
        <v>197</v>
      </c>
      <c r="D22" s="159">
        <v>72</v>
      </c>
      <c r="E22" s="226" t="s">
        <v>198</v>
      </c>
      <c r="F22" s="200">
        <v>180</v>
      </c>
      <c r="G22" s="256"/>
      <c r="H22" s="195">
        <f t="shared" si="0"/>
        <v>981.54000000000042</v>
      </c>
    </row>
    <row r="23" spans="1:14" ht="29" x14ac:dyDescent="0.35">
      <c r="A23" s="147"/>
      <c r="B23" s="240">
        <v>44691</v>
      </c>
      <c r="C23" s="249" t="s">
        <v>197</v>
      </c>
      <c r="D23" s="159">
        <v>72</v>
      </c>
      <c r="E23" s="226" t="s">
        <v>205</v>
      </c>
      <c r="F23" s="200">
        <v>25</v>
      </c>
      <c r="G23" s="256"/>
      <c r="H23" s="195">
        <f t="shared" si="0"/>
        <v>956.54000000000042</v>
      </c>
    </row>
    <row r="24" spans="1:14" x14ac:dyDescent="0.35">
      <c r="A24" s="147"/>
      <c r="B24" s="241">
        <v>44678</v>
      </c>
      <c r="C24" s="250" t="s">
        <v>218</v>
      </c>
      <c r="D24" s="156">
        <v>73</v>
      </c>
      <c r="E24" s="266">
        <v>131</v>
      </c>
      <c r="F24" s="157">
        <v>7</v>
      </c>
      <c r="G24" s="256"/>
      <c r="H24" s="235">
        <f t="shared" si="0"/>
        <v>949.54000000000042</v>
      </c>
    </row>
    <row r="25" spans="1:14" x14ac:dyDescent="0.35">
      <c r="A25" s="147"/>
      <c r="B25" s="241">
        <v>44689</v>
      </c>
      <c r="C25" s="251" t="s">
        <v>194</v>
      </c>
      <c r="D25" s="236"/>
      <c r="E25" s="266"/>
      <c r="F25" s="157"/>
      <c r="G25" s="256">
        <f>K34</f>
        <v>182.75</v>
      </c>
      <c r="H25" s="235">
        <f t="shared" si="0"/>
        <v>1132.2900000000004</v>
      </c>
    </row>
    <row r="26" spans="1:14" x14ac:dyDescent="0.35">
      <c r="A26" s="147"/>
      <c r="B26" s="241">
        <v>44697</v>
      </c>
      <c r="C26" s="250" t="s">
        <v>192</v>
      </c>
      <c r="D26" s="156">
        <v>74</v>
      </c>
      <c r="E26" s="266">
        <v>130</v>
      </c>
      <c r="F26" s="157">
        <v>25.5</v>
      </c>
      <c r="G26" s="256"/>
      <c r="H26" s="235">
        <f t="shared" si="0"/>
        <v>1106.7900000000004</v>
      </c>
    </row>
    <row r="27" spans="1:14" ht="17.5" customHeight="1" x14ac:dyDescent="0.35">
      <c r="A27" s="147"/>
      <c r="B27" s="241">
        <v>44692</v>
      </c>
      <c r="C27" s="248" t="s">
        <v>219</v>
      </c>
      <c r="D27" s="156"/>
      <c r="E27" s="267" t="s">
        <v>193</v>
      </c>
      <c r="F27" s="237"/>
      <c r="G27" s="164">
        <v>610</v>
      </c>
      <c r="H27" s="235">
        <f t="shared" si="0"/>
        <v>1716.7900000000004</v>
      </c>
    </row>
    <row r="28" spans="1:14" ht="17.5" customHeight="1" x14ac:dyDescent="0.35">
      <c r="A28" s="147"/>
      <c r="B28" s="241">
        <v>44699</v>
      </c>
      <c r="C28" s="248" t="s">
        <v>219</v>
      </c>
      <c r="D28" s="156"/>
      <c r="E28" s="267" t="s">
        <v>193</v>
      </c>
      <c r="F28" s="237"/>
      <c r="G28" s="164">
        <f>K33</f>
        <v>200</v>
      </c>
      <c r="H28" s="235">
        <f t="shared" si="0"/>
        <v>1916.7900000000004</v>
      </c>
    </row>
    <row r="29" spans="1:14" x14ac:dyDescent="0.35">
      <c r="A29" s="147"/>
      <c r="B29" s="241">
        <v>44697</v>
      </c>
      <c r="C29" s="248" t="s">
        <v>178</v>
      </c>
      <c r="D29" s="156"/>
      <c r="E29" s="267"/>
      <c r="F29" s="237"/>
      <c r="G29" s="164">
        <v>0.16</v>
      </c>
      <c r="H29" s="235">
        <f t="shared" si="0"/>
        <v>1916.9500000000005</v>
      </c>
    </row>
    <row r="30" spans="1:14" x14ac:dyDescent="0.35">
      <c r="A30" s="147"/>
      <c r="B30" s="241">
        <v>44713</v>
      </c>
      <c r="C30" s="250" t="s">
        <v>191</v>
      </c>
      <c r="D30" s="156">
        <v>75</v>
      </c>
      <c r="E30" s="267">
        <v>132</v>
      </c>
      <c r="F30" s="237">
        <v>125</v>
      </c>
      <c r="G30" s="164"/>
      <c r="H30" s="235">
        <f t="shared" si="0"/>
        <v>1791.9500000000005</v>
      </c>
    </row>
    <row r="31" spans="1:14" x14ac:dyDescent="0.35">
      <c r="A31" s="147"/>
      <c r="B31" s="241">
        <v>44726</v>
      </c>
      <c r="C31" s="248" t="s">
        <v>216</v>
      </c>
      <c r="D31" s="156"/>
      <c r="E31" s="267" t="s">
        <v>206</v>
      </c>
      <c r="F31" s="237"/>
      <c r="G31" s="164">
        <v>825</v>
      </c>
      <c r="H31" s="235">
        <f t="shared" si="0"/>
        <v>2616.9500000000007</v>
      </c>
      <c r="J31" s="228" t="s">
        <v>214</v>
      </c>
      <c r="K31" s="229"/>
      <c r="L31" s="229"/>
      <c r="M31" s="229"/>
      <c r="N31" s="229"/>
    </row>
    <row r="32" spans="1:14" x14ac:dyDescent="0.35">
      <c r="A32" s="163"/>
      <c r="B32" s="240"/>
      <c r="C32" s="247" t="s">
        <v>50</v>
      </c>
      <c r="D32" s="232"/>
      <c r="E32" s="268"/>
      <c r="F32" s="233"/>
      <c r="G32" s="257"/>
      <c r="H32" s="195">
        <f t="shared" si="0"/>
        <v>2616.9500000000007</v>
      </c>
      <c r="J32" s="229" t="s">
        <v>220</v>
      </c>
      <c r="K32" s="229">
        <v>610</v>
      </c>
      <c r="L32" s="229"/>
      <c r="M32" s="229"/>
      <c r="N32" s="229"/>
    </row>
    <row r="33" spans="1:14" x14ac:dyDescent="0.35">
      <c r="A33" s="163"/>
      <c r="B33" s="242"/>
      <c r="C33" s="252"/>
      <c r="D33" s="172"/>
      <c r="E33" s="269"/>
      <c r="F33" s="175"/>
      <c r="G33" s="175"/>
      <c r="H33" s="197"/>
      <c r="J33" s="229" t="s">
        <v>221</v>
      </c>
      <c r="K33" s="229">
        <v>200</v>
      </c>
      <c r="L33" s="229"/>
      <c r="M33" s="229"/>
      <c r="N33" s="229"/>
    </row>
    <row r="34" spans="1:14" x14ac:dyDescent="0.35">
      <c r="A34" s="163"/>
      <c r="B34" s="242"/>
      <c r="C34" s="253"/>
      <c r="D34" s="178"/>
      <c r="E34" s="269"/>
      <c r="F34" s="174"/>
      <c r="G34" s="174"/>
      <c r="H34" s="198"/>
      <c r="J34" s="229" t="s">
        <v>194</v>
      </c>
      <c r="K34" s="229">
        <v>182.75</v>
      </c>
      <c r="L34" s="229" t="s">
        <v>189</v>
      </c>
      <c r="M34" s="229"/>
      <c r="N34" s="229"/>
    </row>
    <row r="35" spans="1:14" ht="15" thickBot="1" x14ac:dyDescent="0.4">
      <c r="A35" s="163"/>
      <c r="B35" s="242"/>
      <c r="C35" s="254" t="s">
        <v>200</v>
      </c>
      <c r="D35" s="182"/>
      <c r="E35" s="269"/>
      <c r="F35" s="174"/>
      <c r="G35" s="179"/>
      <c r="H35" s="234">
        <v>2766.95</v>
      </c>
      <c r="J35" s="230" t="s">
        <v>195</v>
      </c>
      <c r="K35" s="231">
        <v>825</v>
      </c>
      <c r="L35" s="229" t="s">
        <v>199</v>
      </c>
      <c r="M35" s="229"/>
      <c r="N35" s="229"/>
    </row>
    <row r="36" spans="1:14" ht="29" x14ac:dyDescent="0.35">
      <c r="A36" s="163"/>
      <c r="B36" s="243"/>
      <c r="C36" s="258" t="s">
        <v>217</v>
      </c>
      <c r="D36" s="207"/>
      <c r="E36" s="270"/>
      <c r="F36" s="207"/>
      <c r="G36" s="209"/>
      <c r="H36" s="227">
        <v>-25</v>
      </c>
      <c r="J36" s="229" t="s">
        <v>207</v>
      </c>
      <c r="K36" s="229">
        <f>SUM(K32:K35)</f>
        <v>1817.75</v>
      </c>
      <c r="L36" s="229"/>
      <c r="M36" s="229"/>
      <c r="N36" s="229"/>
    </row>
    <row r="37" spans="1:14" x14ac:dyDescent="0.35">
      <c r="A37" s="163"/>
      <c r="B37" s="243"/>
      <c r="C37" s="250" t="s">
        <v>196</v>
      </c>
      <c r="D37" s="150"/>
      <c r="E37" s="265"/>
      <c r="F37" s="152"/>
      <c r="G37" s="153"/>
      <c r="H37" s="195">
        <v>-125</v>
      </c>
    </row>
    <row r="38" spans="1:14" ht="15" thickBot="1" x14ac:dyDescent="0.4">
      <c r="A38" s="163"/>
      <c r="B38" s="243"/>
      <c r="C38" s="255" t="s">
        <v>168</v>
      </c>
      <c r="D38" s="178"/>
      <c r="E38" s="271"/>
      <c r="F38" s="187"/>
      <c r="G38" s="179"/>
      <c r="H38" s="234">
        <f>SUM(H35:H37)</f>
        <v>2616.9499999999998</v>
      </c>
    </row>
    <row r="39" spans="1:14" x14ac:dyDescent="0.35">
      <c r="A39" s="163"/>
      <c r="B39" s="243"/>
      <c r="D39" s="178"/>
      <c r="E39" s="271"/>
      <c r="F39" s="187"/>
      <c r="G39" s="179"/>
      <c r="H39" s="221"/>
      <c r="I39" t="s">
        <v>189</v>
      </c>
    </row>
    <row r="40" spans="1:14" x14ac:dyDescent="0.35">
      <c r="G40" s="203" t="s">
        <v>151</v>
      </c>
      <c r="H40" s="204">
        <f>H32-H38</f>
        <v>0</v>
      </c>
    </row>
    <row r="41" spans="1:14" x14ac:dyDescent="0.35">
      <c r="I41" s="206"/>
    </row>
  </sheetData>
  <mergeCells count="1">
    <mergeCell ref="B1:H1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D74F-CED0-46E2-9856-CA6FC6523CE3}">
  <sheetPr>
    <pageSetUpPr fitToPage="1"/>
  </sheetPr>
  <dimension ref="A1:K66"/>
  <sheetViews>
    <sheetView workbookViewId="0">
      <pane ySplit="3" topLeftCell="A4" activePane="bottomLeft" state="frozen"/>
      <selection pane="bottomLeft" activeCell="C12" sqref="C12"/>
    </sheetView>
  </sheetViews>
  <sheetFormatPr defaultRowHeight="14.5" x14ac:dyDescent="0.35"/>
  <cols>
    <col min="2" max="2" width="10.54296875" bestFit="1" customWidth="1"/>
    <col min="3" max="3" width="56.81640625" bestFit="1" customWidth="1"/>
    <col min="4" max="4" width="11.6328125" bestFit="1" customWidth="1"/>
    <col min="5" max="5" width="11.08984375" bestFit="1" customWidth="1"/>
    <col min="6" max="6" width="10.1796875" bestFit="1" customWidth="1"/>
    <col min="7" max="7" width="9.36328125" bestFit="1" customWidth="1"/>
    <col min="8" max="8" width="9.453125" style="199" bestFit="1" customWidth="1"/>
  </cols>
  <sheetData>
    <row r="1" spans="1:8" ht="15.5" x14ac:dyDescent="0.35">
      <c r="A1" s="133"/>
      <c r="B1" s="262" t="s">
        <v>137</v>
      </c>
      <c r="C1" s="262"/>
      <c r="D1" s="262"/>
      <c r="E1" s="262"/>
      <c r="F1" s="262"/>
      <c r="G1" s="262"/>
      <c r="H1" s="262"/>
    </row>
    <row r="2" spans="1:8" ht="15.5" x14ac:dyDescent="0.35">
      <c r="A2" s="133"/>
      <c r="B2" s="134"/>
      <c r="C2" s="133"/>
      <c r="D2" s="135"/>
      <c r="E2" s="136"/>
      <c r="F2" s="137"/>
      <c r="G2" s="138"/>
      <c r="H2" s="193"/>
    </row>
    <row r="3" spans="1:8" ht="15.5" x14ac:dyDescent="0.35">
      <c r="A3" s="133"/>
      <c r="B3" s="140" t="s">
        <v>0</v>
      </c>
      <c r="C3" s="141" t="s">
        <v>1</v>
      </c>
      <c r="D3" s="142" t="s">
        <v>2</v>
      </c>
      <c r="E3" s="143" t="s">
        <v>3</v>
      </c>
      <c r="F3" s="144" t="s">
        <v>4</v>
      </c>
      <c r="G3" s="145" t="s">
        <v>5</v>
      </c>
      <c r="H3" s="194" t="s">
        <v>6</v>
      </c>
    </row>
    <row r="4" spans="1:8" x14ac:dyDescent="0.35">
      <c r="A4" s="147"/>
      <c r="B4" s="148">
        <v>44013</v>
      </c>
      <c r="C4" s="149" t="s">
        <v>8</v>
      </c>
      <c r="D4" s="150"/>
      <c r="E4" s="151"/>
      <c r="F4" s="152"/>
      <c r="G4" s="153"/>
      <c r="H4" s="195">
        <f>'19-20'!H50</f>
        <v>1185.2800000000004</v>
      </c>
    </row>
    <row r="5" spans="1:8" x14ac:dyDescent="0.35">
      <c r="A5" s="147"/>
      <c r="B5" s="148">
        <v>44064</v>
      </c>
      <c r="C5" s="155" t="s">
        <v>138</v>
      </c>
      <c r="D5" s="156">
        <v>43</v>
      </c>
      <c r="E5" s="156">
        <v>109</v>
      </c>
      <c r="F5" s="157">
        <v>13.64</v>
      </c>
      <c r="G5" s="155"/>
      <c r="H5" s="195">
        <f>H4-F5+G5</f>
        <v>1171.6400000000003</v>
      </c>
    </row>
    <row r="6" spans="1:8" x14ac:dyDescent="0.35">
      <c r="A6" s="147"/>
      <c r="B6" s="148">
        <v>44064</v>
      </c>
      <c r="C6" s="155" t="s">
        <v>139</v>
      </c>
      <c r="D6" s="156"/>
      <c r="E6" s="156"/>
      <c r="F6" s="157"/>
      <c r="G6" s="158">
        <v>20</v>
      </c>
      <c r="H6" s="195">
        <f t="shared" ref="H6:H7" si="0">H5-F6+G6</f>
        <v>1191.6400000000003</v>
      </c>
    </row>
    <row r="7" spans="1:8" x14ac:dyDescent="0.35">
      <c r="A7" s="147"/>
      <c r="B7" s="148">
        <v>44068</v>
      </c>
      <c r="C7" s="155" t="s">
        <v>142</v>
      </c>
      <c r="D7" s="156"/>
      <c r="E7" s="156"/>
      <c r="F7" s="157"/>
      <c r="G7" s="158">
        <f>5*2</f>
        <v>10</v>
      </c>
      <c r="H7" s="195">
        <f t="shared" si="0"/>
        <v>1201.6400000000003</v>
      </c>
    </row>
    <row r="8" spans="1:8" x14ac:dyDescent="0.35">
      <c r="A8" s="147"/>
      <c r="B8" s="148">
        <v>44069</v>
      </c>
      <c r="C8" s="155" t="s">
        <v>140</v>
      </c>
      <c r="D8" s="156" t="s">
        <v>141</v>
      </c>
      <c r="E8" s="156">
        <v>110</v>
      </c>
      <c r="F8" s="157">
        <f>9+53.78</f>
        <v>62.78</v>
      </c>
      <c r="G8" s="155"/>
      <c r="H8" s="195">
        <f>H7-F8+G8</f>
        <v>1138.8600000000004</v>
      </c>
    </row>
    <row r="9" spans="1:8" x14ac:dyDescent="0.35">
      <c r="A9" s="147"/>
      <c r="B9" s="148">
        <v>44103</v>
      </c>
      <c r="C9" s="155" t="s">
        <v>143</v>
      </c>
      <c r="D9" s="156"/>
      <c r="E9" s="156"/>
      <c r="F9" s="157"/>
      <c r="G9" s="157">
        <v>0.16</v>
      </c>
      <c r="H9" s="195">
        <f>H8-F9+G9</f>
        <v>1139.0200000000004</v>
      </c>
    </row>
    <row r="10" spans="1:8" x14ac:dyDescent="0.35">
      <c r="A10" s="147"/>
      <c r="B10" s="148">
        <v>44137</v>
      </c>
      <c r="C10" s="155" t="s">
        <v>146</v>
      </c>
      <c r="D10" s="156">
        <v>46</v>
      </c>
      <c r="E10" s="156">
        <v>111</v>
      </c>
      <c r="F10" s="157">
        <v>100</v>
      </c>
      <c r="G10" s="157"/>
      <c r="H10" s="195">
        <f t="shared" ref="H10:H13" si="1">H9-F10+G10</f>
        <v>1039.0200000000004</v>
      </c>
    </row>
    <row r="11" spans="1:8" x14ac:dyDescent="0.35">
      <c r="A11" s="147"/>
      <c r="B11" s="148">
        <v>44138</v>
      </c>
      <c r="C11" s="155" t="s">
        <v>144</v>
      </c>
      <c r="D11" s="156">
        <v>47</v>
      </c>
      <c r="E11" s="156">
        <v>112</v>
      </c>
      <c r="F11" s="157">
        <f>6*5</f>
        <v>30</v>
      </c>
      <c r="G11" s="157"/>
      <c r="H11" s="195">
        <f t="shared" si="1"/>
        <v>1009.0200000000004</v>
      </c>
    </row>
    <row r="12" spans="1:8" x14ac:dyDescent="0.35">
      <c r="A12" s="147"/>
      <c r="B12" s="148">
        <v>44138</v>
      </c>
      <c r="C12" s="155" t="s">
        <v>145</v>
      </c>
      <c r="D12" s="156">
        <v>48</v>
      </c>
      <c r="E12" s="156">
        <v>113</v>
      </c>
      <c r="F12" s="157">
        <f>15+8.97+8.99+7.29+6.99+3.44+6.99+16+5.99+14.99+7.95</f>
        <v>102.6</v>
      </c>
      <c r="G12" s="155"/>
      <c r="H12" s="195">
        <f>H11-F12+G12</f>
        <v>906.42000000000041</v>
      </c>
    </row>
    <row r="13" spans="1:8" x14ac:dyDescent="0.35">
      <c r="A13" s="147"/>
      <c r="B13" s="148">
        <v>44159</v>
      </c>
      <c r="C13" s="155" t="s">
        <v>147</v>
      </c>
      <c r="D13" s="156">
        <v>49</v>
      </c>
      <c r="E13" s="156">
        <v>115</v>
      </c>
      <c r="F13" s="157"/>
      <c r="G13" s="155"/>
      <c r="H13" s="195">
        <f t="shared" si="1"/>
        <v>906.42000000000041</v>
      </c>
    </row>
    <row r="14" spans="1:8" x14ac:dyDescent="0.35">
      <c r="A14" s="147"/>
      <c r="B14" s="148">
        <v>44159</v>
      </c>
      <c r="C14" s="155" t="s">
        <v>158</v>
      </c>
      <c r="D14" s="156"/>
      <c r="E14" s="156">
        <v>114</v>
      </c>
      <c r="F14" s="157"/>
      <c r="G14" s="158"/>
      <c r="H14" s="195">
        <f>H13-F14+G14</f>
        <v>906.42000000000041</v>
      </c>
    </row>
    <row r="15" spans="1:8" x14ac:dyDescent="0.35">
      <c r="A15" s="147"/>
      <c r="B15" s="148">
        <v>44168</v>
      </c>
      <c r="C15" s="155" t="s">
        <v>149</v>
      </c>
      <c r="D15" s="159"/>
      <c r="E15" s="156"/>
      <c r="F15" s="200"/>
      <c r="G15" s="158">
        <v>30</v>
      </c>
      <c r="H15" s="195">
        <f t="shared" ref="H15:H41" si="2">H14-F15+G15</f>
        <v>936.42000000000041</v>
      </c>
    </row>
    <row r="16" spans="1:8" x14ac:dyDescent="0.35">
      <c r="A16" s="147"/>
      <c r="B16" s="148">
        <v>44169</v>
      </c>
      <c r="C16" s="155" t="s">
        <v>149</v>
      </c>
      <c r="D16" s="159"/>
      <c r="E16" s="156"/>
      <c r="F16" s="200"/>
      <c r="G16" s="158">
        <f>12+30</f>
        <v>42</v>
      </c>
      <c r="H16" s="195">
        <f t="shared" si="2"/>
        <v>978.42000000000041</v>
      </c>
    </row>
    <row r="17" spans="1:8" x14ac:dyDescent="0.35">
      <c r="A17" s="147"/>
      <c r="B17" s="148">
        <v>44172</v>
      </c>
      <c r="C17" s="155" t="s">
        <v>156</v>
      </c>
      <c r="D17" s="159">
        <v>51</v>
      </c>
      <c r="E17" s="156">
        <v>116</v>
      </c>
      <c r="F17" s="200">
        <v>150</v>
      </c>
      <c r="G17" s="158"/>
      <c r="H17" s="195">
        <f t="shared" si="2"/>
        <v>828.42000000000041</v>
      </c>
    </row>
    <row r="18" spans="1:8" x14ac:dyDescent="0.35">
      <c r="A18" s="147"/>
      <c r="B18" s="148">
        <v>44172</v>
      </c>
      <c r="C18" s="155" t="s">
        <v>149</v>
      </c>
      <c r="D18" s="159"/>
      <c r="E18" s="156"/>
      <c r="F18" s="200"/>
      <c r="G18" s="158">
        <f>18+6</f>
        <v>24</v>
      </c>
      <c r="H18" s="195">
        <f t="shared" si="2"/>
        <v>852.42000000000041</v>
      </c>
    </row>
    <row r="19" spans="1:8" x14ac:dyDescent="0.35">
      <c r="A19" s="147"/>
      <c r="B19" s="148">
        <v>44173</v>
      </c>
      <c r="C19" s="155" t="s">
        <v>149</v>
      </c>
      <c r="D19" s="159"/>
      <c r="E19" s="156"/>
      <c r="F19" s="200"/>
      <c r="G19" s="158">
        <v>18</v>
      </c>
      <c r="H19" s="195">
        <f t="shared" si="2"/>
        <v>870.42000000000041</v>
      </c>
    </row>
    <row r="20" spans="1:8" x14ac:dyDescent="0.35">
      <c r="A20" s="147"/>
      <c r="B20" s="148">
        <v>44174</v>
      </c>
      <c r="C20" s="155" t="s">
        <v>149</v>
      </c>
      <c r="D20" s="159"/>
      <c r="E20" s="156"/>
      <c r="F20" s="200"/>
      <c r="G20" s="158">
        <f>12+6+6</f>
        <v>24</v>
      </c>
      <c r="H20" s="195">
        <f t="shared" si="2"/>
        <v>894.42000000000041</v>
      </c>
    </row>
    <row r="21" spans="1:8" x14ac:dyDescent="0.35">
      <c r="A21" s="147"/>
      <c r="B21" s="148">
        <v>44175</v>
      </c>
      <c r="C21" s="155" t="s">
        <v>149</v>
      </c>
      <c r="D21" s="159"/>
      <c r="E21" s="156"/>
      <c r="F21" s="200"/>
      <c r="G21" s="158">
        <f>6+12+12</f>
        <v>30</v>
      </c>
      <c r="H21" s="195">
        <f t="shared" si="2"/>
        <v>924.42000000000041</v>
      </c>
    </row>
    <row r="22" spans="1:8" x14ac:dyDescent="0.35">
      <c r="A22" s="147"/>
      <c r="B22" s="148">
        <v>44180</v>
      </c>
      <c r="C22" s="155" t="s">
        <v>149</v>
      </c>
      <c r="D22" s="159"/>
      <c r="E22" s="156"/>
      <c r="F22" s="200"/>
      <c r="G22" s="158">
        <f>6+12</f>
        <v>18</v>
      </c>
      <c r="H22" s="195">
        <f t="shared" si="2"/>
        <v>942.42000000000041</v>
      </c>
    </row>
    <row r="23" spans="1:8" x14ac:dyDescent="0.35">
      <c r="A23" s="147"/>
      <c r="B23" s="148">
        <v>44181</v>
      </c>
      <c r="C23" s="155" t="s">
        <v>149</v>
      </c>
      <c r="D23" s="159"/>
      <c r="E23" s="156"/>
      <c r="F23" s="200"/>
      <c r="G23" s="158">
        <v>12</v>
      </c>
      <c r="H23" s="195">
        <f t="shared" si="2"/>
        <v>954.42000000000041</v>
      </c>
    </row>
    <row r="24" spans="1:8" x14ac:dyDescent="0.35">
      <c r="A24" s="147"/>
      <c r="B24" s="148">
        <v>44182</v>
      </c>
      <c r="C24" s="155" t="s">
        <v>149</v>
      </c>
      <c r="D24" s="159"/>
      <c r="E24" s="156"/>
      <c r="F24" s="200"/>
      <c r="G24" s="158">
        <f>6+6</f>
        <v>12</v>
      </c>
      <c r="H24" s="195">
        <f t="shared" si="2"/>
        <v>966.42000000000041</v>
      </c>
    </row>
    <row r="25" spans="1:8" x14ac:dyDescent="0.35">
      <c r="A25" s="147"/>
      <c r="B25" s="148">
        <v>44183</v>
      </c>
      <c r="C25" s="155" t="s">
        <v>149</v>
      </c>
      <c r="D25" s="159"/>
      <c r="E25" s="156"/>
      <c r="F25" s="200"/>
      <c r="G25" s="158">
        <v>6</v>
      </c>
      <c r="H25" s="195">
        <f t="shared" si="2"/>
        <v>972.42000000000041</v>
      </c>
    </row>
    <row r="26" spans="1:8" x14ac:dyDescent="0.35">
      <c r="A26" s="147"/>
      <c r="B26" s="148">
        <v>44186</v>
      </c>
      <c r="C26" s="155" t="s">
        <v>149</v>
      </c>
      <c r="D26" s="159"/>
      <c r="E26" s="156"/>
      <c r="F26" s="200"/>
      <c r="G26" s="158">
        <v>12</v>
      </c>
      <c r="H26" s="195">
        <f t="shared" si="2"/>
        <v>984.42000000000041</v>
      </c>
    </row>
    <row r="27" spans="1:8" x14ac:dyDescent="0.35">
      <c r="A27" s="147"/>
      <c r="B27" s="148">
        <v>44188</v>
      </c>
      <c r="C27" s="155" t="s">
        <v>148</v>
      </c>
      <c r="D27" s="159"/>
      <c r="E27" s="156"/>
      <c r="F27" s="200"/>
      <c r="G27" s="158">
        <v>310</v>
      </c>
      <c r="H27" s="195">
        <f t="shared" si="2"/>
        <v>1294.4200000000005</v>
      </c>
    </row>
    <row r="28" spans="1:8" x14ac:dyDescent="0.35">
      <c r="A28" s="147"/>
      <c r="B28" s="148">
        <v>44195</v>
      </c>
      <c r="C28" s="155" t="s">
        <v>150</v>
      </c>
      <c r="D28" s="159"/>
      <c r="E28" s="156"/>
      <c r="F28" s="200"/>
      <c r="G28" s="158">
        <v>0.14000000000000001</v>
      </c>
      <c r="H28" s="195">
        <f t="shared" si="2"/>
        <v>1294.5600000000006</v>
      </c>
    </row>
    <row r="29" spans="1:8" x14ac:dyDescent="0.35">
      <c r="A29" s="147"/>
      <c r="B29" s="148">
        <v>44229</v>
      </c>
      <c r="C29" s="155" t="s">
        <v>159</v>
      </c>
      <c r="D29" s="159">
        <v>52</v>
      </c>
      <c r="E29" s="156">
        <v>117</v>
      </c>
      <c r="F29" s="200">
        <v>100</v>
      </c>
      <c r="G29" s="158"/>
      <c r="H29" s="195">
        <f t="shared" si="2"/>
        <v>1194.5600000000006</v>
      </c>
    </row>
    <row r="30" spans="1:8" x14ac:dyDescent="0.35">
      <c r="A30" s="147"/>
      <c r="B30" s="148">
        <v>44250</v>
      </c>
      <c r="C30" s="155" t="s">
        <v>160</v>
      </c>
      <c r="D30" s="159">
        <v>50</v>
      </c>
      <c r="E30" s="156">
        <v>118</v>
      </c>
      <c r="F30" s="200">
        <v>390</v>
      </c>
      <c r="G30" s="158"/>
      <c r="H30" s="195">
        <f t="shared" si="2"/>
        <v>804.56000000000063</v>
      </c>
    </row>
    <row r="31" spans="1:8" x14ac:dyDescent="0.35">
      <c r="A31" s="147"/>
      <c r="B31" s="148">
        <v>44259</v>
      </c>
      <c r="C31" s="155" t="s">
        <v>161</v>
      </c>
      <c r="D31" s="159"/>
      <c r="E31" s="156"/>
      <c r="F31" s="200"/>
      <c r="G31" s="158">
        <v>241.32</v>
      </c>
      <c r="H31" s="195">
        <f t="shared" si="2"/>
        <v>1045.8800000000006</v>
      </c>
    </row>
    <row r="32" spans="1:8" x14ac:dyDescent="0.35">
      <c r="A32" s="147"/>
      <c r="B32" s="148">
        <v>44259</v>
      </c>
      <c r="C32" s="155" t="s">
        <v>165</v>
      </c>
      <c r="D32" s="159"/>
      <c r="E32" s="156"/>
      <c r="F32" s="200"/>
      <c r="G32" s="158">
        <v>0.01</v>
      </c>
      <c r="H32" s="195">
        <f t="shared" si="2"/>
        <v>1045.8900000000006</v>
      </c>
    </row>
    <row r="33" spans="1:8" x14ac:dyDescent="0.35">
      <c r="A33" s="147"/>
      <c r="B33" s="148">
        <v>44285</v>
      </c>
      <c r="C33" s="155" t="s">
        <v>164</v>
      </c>
      <c r="D33" s="159"/>
      <c r="E33" s="156"/>
      <c r="F33" s="200"/>
      <c r="G33" s="158">
        <v>0.16</v>
      </c>
      <c r="H33" s="195">
        <f t="shared" si="2"/>
        <v>1046.0500000000006</v>
      </c>
    </row>
    <row r="34" spans="1:8" x14ac:dyDescent="0.35">
      <c r="A34" s="147"/>
      <c r="B34" s="148">
        <v>44286</v>
      </c>
      <c r="C34" s="155" t="s">
        <v>163</v>
      </c>
      <c r="D34" s="159">
        <v>53</v>
      </c>
      <c r="E34" s="156">
        <v>119</v>
      </c>
      <c r="F34" s="200">
        <f>15+44.1+8.42+34.83+6.49</f>
        <v>108.83999999999999</v>
      </c>
      <c r="G34" s="158"/>
      <c r="H34" s="195">
        <f t="shared" si="2"/>
        <v>937.2100000000006</v>
      </c>
    </row>
    <row r="35" spans="1:8" x14ac:dyDescent="0.35">
      <c r="A35" s="147"/>
      <c r="B35" s="148">
        <v>44321</v>
      </c>
      <c r="C35" s="155" t="s">
        <v>174</v>
      </c>
      <c r="D35" s="159"/>
      <c r="E35" s="151"/>
      <c r="F35" s="160"/>
      <c r="G35" s="158">
        <v>73</v>
      </c>
      <c r="H35" s="195">
        <f t="shared" si="2"/>
        <v>1010.2100000000006</v>
      </c>
    </row>
    <row r="36" spans="1:8" x14ac:dyDescent="0.35">
      <c r="A36" s="147"/>
      <c r="B36" s="148">
        <v>44330</v>
      </c>
      <c r="C36" s="155" t="s">
        <v>166</v>
      </c>
      <c r="D36" s="159">
        <v>54</v>
      </c>
      <c r="E36" s="151">
        <v>120</v>
      </c>
      <c r="F36" s="160">
        <v>38.99</v>
      </c>
      <c r="G36" s="158"/>
      <c r="H36" s="195">
        <f t="shared" si="2"/>
        <v>971.2200000000006</v>
      </c>
    </row>
    <row r="37" spans="1:8" x14ac:dyDescent="0.35">
      <c r="A37" s="147"/>
      <c r="B37" s="148">
        <v>44344</v>
      </c>
      <c r="C37" s="155" t="s">
        <v>167</v>
      </c>
      <c r="D37" s="159">
        <v>55</v>
      </c>
      <c r="E37" s="151">
        <v>121</v>
      </c>
      <c r="F37" s="160">
        <v>100</v>
      </c>
      <c r="G37" s="158"/>
      <c r="H37" s="195">
        <f t="shared" si="2"/>
        <v>871.2200000000006</v>
      </c>
    </row>
    <row r="38" spans="1:8" x14ac:dyDescent="0.35">
      <c r="A38" s="147"/>
      <c r="B38" s="148">
        <v>44365</v>
      </c>
      <c r="C38" s="155" t="s">
        <v>169</v>
      </c>
      <c r="D38" s="159">
        <v>56</v>
      </c>
      <c r="E38" s="151">
        <v>122</v>
      </c>
      <c r="F38" s="160">
        <v>132</v>
      </c>
      <c r="G38" s="158"/>
      <c r="H38" s="195">
        <f t="shared" si="2"/>
        <v>739.2200000000006</v>
      </c>
    </row>
    <row r="39" spans="1:8" x14ac:dyDescent="0.35">
      <c r="A39" s="147"/>
      <c r="B39" s="148">
        <v>44365</v>
      </c>
      <c r="C39" s="155" t="s">
        <v>172</v>
      </c>
      <c r="D39" s="159">
        <v>57</v>
      </c>
      <c r="E39" s="151">
        <v>123</v>
      </c>
      <c r="F39" s="160">
        <v>25</v>
      </c>
      <c r="G39" s="158"/>
      <c r="H39" s="195">
        <f t="shared" si="2"/>
        <v>714.2200000000006</v>
      </c>
    </row>
    <row r="40" spans="1:8" x14ac:dyDescent="0.35">
      <c r="A40" s="147"/>
      <c r="B40" s="148">
        <v>44368</v>
      </c>
      <c r="C40" s="155" t="s">
        <v>170</v>
      </c>
      <c r="D40" s="159">
        <v>58</v>
      </c>
      <c r="E40" s="151">
        <v>124</v>
      </c>
      <c r="F40" s="160">
        <v>122</v>
      </c>
      <c r="G40" s="158"/>
      <c r="H40" s="195">
        <f t="shared" si="2"/>
        <v>592.2200000000006</v>
      </c>
    </row>
    <row r="41" spans="1:8" x14ac:dyDescent="0.35">
      <c r="A41" s="147"/>
      <c r="B41" s="148">
        <v>44376</v>
      </c>
      <c r="C41" s="155" t="s">
        <v>115</v>
      </c>
      <c r="D41" s="159"/>
      <c r="E41" s="151"/>
      <c r="F41" s="160"/>
      <c r="G41" s="158">
        <v>0.12</v>
      </c>
      <c r="H41" s="195">
        <f t="shared" si="2"/>
        <v>592.3400000000006</v>
      </c>
    </row>
    <row r="42" spans="1:8" x14ac:dyDescent="0.35">
      <c r="A42" s="147"/>
      <c r="B42" s="148"/>
      <c r="C42" s="155"/>
      <c r="D42" s="159"/>
      <c r="E42" s="151"/>
      <c r="F42" s="160"/>
      <c r="G42" s="161"/>
      <c r="H42" s="195"/>
    </row>
    <row r="43" spans="1:8" x14ac:dyDescent="0.35">
      <c r="A43" s="163"/>
      <c r="B43" s="148"/>
      <c r="C43" s="149" t="s">
        <v>50</v>
      </c>
      <c r="D43" s="166"/>
      <c r="E43" s="167"/>
      <c r="F43" s="168"/>
      <c r="G43" s="169"/>
      <c r="H43" s="196">
        <f>H41</f>
        <v>592.3400000000006</v>
      </c>
    </row>
    <row r="44" spans="1:8" x14ac:dyDescent="0.35">
      <c r="A44" s="163"/>
      <c r="B44" s="170"/>
      <c r="C44" s="171"/>
      <c r="D44" s="172"/>
      <c r="E44" s="173"/>
      <c r="F44" s="174"/>
      <c r="G44" s="175"/>
      <c r="H44" s="197"/>
    </row>
    <row r="45" spans="1:8" x14ac:dyDescent="0.35">
      <c r="A45" s="163"/>
      <c r="B45" s="170"/>
      <c r="C45" s="177"/>
      <c r="D45" s="178"/>
      <c r="E45" s="173"/>
      <c r="F45" s="174"/>
      <c r="G45" s="174"/>
      <c r="H45" s="198"/>
    </row>
    <row r="46" spans="1:8" x14ac:dyDescent="0.35">
      <c r="A46" s="163"/>
      <c r="B46" s="170"/>
      <c r="C46" s="181" t="s">
        <v>175</v>
      </c>
      <c r="D46" s="182"/>
      <c r="E46" s="173"/>
      <c r="F46" s="174"/>
      <c r="G46" s="179"/>
      <c r="H46" s="201">
        <v>714.34</v>
      </c>
    </row>
    <row r="47" spans="1:8" x14ac:dyDescent="0.35">
      <c r="A47" s="163"/>
      <c r="B47" s="185"/>
      <c r="C47" t="s">
        <v>171</v>
      </c>
      <c r="H47" s="199">
        <v>-122</v>
      </c>
    </row>
    <row r="48" spans="1:8" x14ac:dyDescent="0.35">
      <c r="A48" s="163"/>
      <c r="B48" s="185"/>
      <c r="C48" s="163"/>
      <c r="D48" s="178"/>
      <c r="E48" s="186"/>
      <c r="F48" s="187"/>
      <c r="G48" s="179"/>
      <c r="H48" s="198"/>
    </row>
    <row r="49" spans="1:11" ht="15" thickBot="1" x14ac:dyDescent="0.4">
      <c r="A49" s="163"/>
      <c r="B49" s="185"/>
      <c r="C49" s="181" t="s">
        <v>168</v>
      </c>
      <c r="D49" s="178"/>
      <c r="E49" s="186"/>
      <c r="F49" s="187"/>
      <c r="G49" s="179"/>
      <c r="H49" s="202">
        <f>SUM(H46:H48)</f>
        <v>592.34</v>
      </c>
    </row>
    <row r="50" spans="1:11" x14ac:dyDescent="0.35">
      <c r="G50" s="203" t="s">
        <v>151</v>
      </c>
      <c r="H50" s="204">
        <f>H43-H49</f>
        <v>0</v>
      </c>
    </row>
    <row r="51" spans="1:11" x14ac:dyDescent="0.35">
      <c r="K51" s="206"/>
    </row>
    <row r="52" spans="1:11" ht="15.5" x14ac:dyDescent="0.35">
      <c r="C52" s="205" t="s">
        <v>154</v>
      </c>
      <c r="D52" s="211" t="s">
        <v>2</v>
      </c>
      <c r="E52" s="212" t="s">
        <v>3</v>
      </c>
      <c r="F52" s="213" t="s">
        <v>4</v>
      </c>
      <c r="G52" s="214" t="s">
        <v>5</v>
      </c>
      <c r="H52" s="215" t="s">
        <v>6</v>
      </c>
    </row>
    <row r="53" spans="1:11" x14ac:dyDescent="0.35">
      <c r="C53" s="17" t="s">
        <v>8</v>
      </c>
      <c r="D53" s="207"/>
      <c r="E53" s="207"/>
      <c r="F53" s="207"/>
      <c r="G53" s="207"/>
      <c r="H53" s="208">
        <v>0</v>
      </c>
    </row>
    <row r="54" spans="1:11" x14ac:dyDescent="0.35">
      <c r="C54" s="207" t="s">
        <v>152</v>
      </c>
      <c r="D54" s="207"/>
      <c r="E54" s="207"/>
      <c r="F54" s="207"/>
      <c r="G54" s="209">
        <v>0.2</v>
      </c>
      <c r="H54" s="210">
        <f>H53-F54+G54</f>
        <v>0.2</v>
      </c>
    </row>
    <row r="55" spans="1:11" x14ac:dyDescent="0.35">
      <c r="C55" s="207" t="s">
        <v>153</v>
      </c>
      <c r="D55" s="207"/>
      <c r="E55" s="207"/>
      <c r="F55" s="207"/>
      <c r="G55" s="207">
        <v>287.12</v>
      </c>
      <c r="H55" s="210">
        <f t="shared" ref="H55:H56" si="3">H54-F55+G55</f>
        <v>287.32</v>
      </c>
    </row>
    <row r="56" spans="1:11" x14ac:dyDescent="0.35">
      <c r="C56" s="207" t="s">
        <v>157</v>
      </c>
      <c r="D56" s="217">
        <v>49</v>
      </c>
      <c r="E56" s="207"/>
      <c r="F56" s="209">
        <v>46</v>
      </c>
      <c r="G56" s="207"/>
      <c r="H56" s="210">
        <f t="shared" si="3"/>
        <v>241.32</v>
      </c>
    </row>
    <row r="57" spans="1:11" x14ac:dyDescent="0.35">
      <c r="B57" s="219">
        <v>44259</v>
      </c>
      <c r="C57" s="207" t="s">
        <v>162</v>
      </c>
      <c r="D57" s="217"/>
      <c r="E57" s="207"/>
      <c r="F57" s="209">
        <v>241.32</v>
      </c>
      <c r="G57" s="207"/>
      <c r="H57" s="210">
        <f>H56-F57+G57</f>
        <v>0</v>
      </c>
    </row>
    <row r="58" spans="1:11" x14ac:dyDescent="0.35">
      <c r="C58" s="207"/>
      <c r="D58" s="207"/>
      <c r="E58" s="207"/>
      <c r="F58" s="207"/>
      <c r="G58" s="207"/>
      <c r="H58" s="207"/>
    </row>
    <row r="59" spans="1:11" x14ac:dyDescent="0.35">
      <c r="C59" s="216" t="str">
        <f>C43</f>
        <v>Closing Balance</v>
      </c>
      <c r="D59" s="207"/>
      <c r="E59" s="207"/>
      <c r="F59" s="207"/>
      <c r="G59" s="207"/>
      <c r="H59" s="196">
        <f>H57</f>
        <v>0</v>
      </c>
    </row>
    <row r="62" spans="1:11" x14ac:dyDescent="0.35">
      <c r="C62" s="205" t="s">
        <v>173</v>
      </c>
      <c r="H62" s="196">
        <v>0</v>
      </c>
    </row>
    <row r="65" spans="3:8" ht="15" thickBot="1" x14ac:dyDescent="0.4">
      <c r="C65" s="205" t="s">
        <v>155</v>
      </c>
      <c r="H65" s="218">
        <f>H43+H59+H62</f>
        <v>592.3400000000006</v>
      </c>
    </row>
    <row r="66" spans="3:8" ht="15" thickTop="1" x14ac:dyDescent="0.35"/>
  </sheetData>
  <mergeCells count="1">
    <mergeCell ref="B1:H1"/>
  </mergeCells>
  <phoneticPr fontId="7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zoomScale="90" zoomScaleNormal="9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45" sqref="B45"/>
    </sheetView>
  </sheetViews>
  <sheetFormatPr defaultRowHeight="14.5" x14ac:dyDescent="0.35"/>
  <cols>
    <col min="1" max="1" width="5" bestFit="1" customWidth="1"/>
    <col min="2" max="2" width="11.90625" bestFit="1" customWidth="1"/>
    <col min="3" max="3" width="52.90625" customWidth="1"/>
    <col min="4" max="4" width="12.36328125" style="43" bestFit="1" customWidth="1"/>
    <col min="5" max="5" width="11.453125" style="43" bestFit="1" customWidth="1"/>
    <col min="6" max="6" width="10.6328125" style="89" bestFit="1" customWidth="1"/>
    <col min="7" max="7" width="10" bestFit="1" customWidth="1"/>
    <col min="8" max="8" width="11.08984375" style="96" customWidth="1"/>
    <col min="9" max="9" width="14.453125" bestFit="1" customWidth="1"/>
    <col min="10" max="10" width="4" customWidth="1"/>
    <col min="11" max="11" width="11.54296875" bestFit="1" customWidth="1"/>
    <col min="12" max="12" width="28" bestFit="1" customWidth="1"/>
    <col min="13" max="13" width="10" bestFit="1" customWidth="1"/>
  </cols>
  <sheetData>
    <row r="1" spans="1:13" ht="15.5" x14ac:dyDescent="0.35">
      <c r="A1" s="133"/>
      <c r="B1" s="262" t="s">
        <v>45</v>
      </c>
      <c r="C1" s="262"/>
      <c r="D1" s="262"/>
      <c r="E1" s="262"/>
      <c r="F1" s="262"/>
      <c r="G1" s="262"/>
      <c r="H1" s="262"/>
      <c r="I1" s="106"/>
      <c r="J1" s="106"/>
    </row>
    <row r="2" spans="1:13" ht="15.5" x14ac:dyDescent="0.35">
      <c r="A2" s="133"/>
      <c r="B2" s="134"/>
      <c r="C2" s="133"/>
      <c r="D2" s="135"/>
      <c r="E2" s="136"/>
      <c r="F2" s="137"/>
      <c r="G2" s="138"/>
      <c r="H2" s="139"/>
      <c r="I2" s="106"/>
      <c r="J2" s="106"/>
    </row>
    <row r="3" spans="1:13" ht="30" customHeight="1" x14ac:dyDescent="0.35">
      <c r="A3" s="133"/>
      <c r="B3" s="140" t="s">
        <v>0</v>
      </c>
      <c r="C3" s="141" t="s">
        <v>1</v>
      </c>
      <c r="D3" s="142" t="s">
        <v>2</v>
      </c>
      <c r="E3" s="143" t="s">
        <v>3</v>
      </c>
      <c r="F3" s="144" t="s">
        <v>4</v>
      </c>
      <c r="G3" s="145" t="s">
        <v>5</v>
      </c>
      <c r="H3" s="146" t="s">
        <v>6</v>
      </c>
      <c r="I3" s="11"/>
      <c r="J3" s="11"/>
      <c r="K3" s="114"/>
      <c r="L3" s="115" t="s">
        <v>58</v>
      </c>
      <c r="M3" s="116"/>
    </row>
    <row r="4" spans="1:13" x14ac:dyDescent="0.35">
      <c r="A4" s="147"/>
      <c r="B4" s="148">
        <v>43647</v>
      </c>
      <c r="C4" s="149" t="s">
        <v>8</v>
      </c>
      <c r="D4" s="150"/>
      <c r="E4" s="151"/>
      <c r="F4" s="152"/>
      <c r="G4" s="153"/>
      <c r="H4" s="154">
        <f>'18-19'!H38</f>
        <v>3460.6000000000004</v>
      </c>
      <c r="I4" s="25"/>
      <c r="J4" s="25"/>
      <c r="K4" s="108">
        <v>43476</v>
      </c>
      <c r="L4" s="107" t="s">
        <v>53</v>
      </c>
      <c r="M4" s="109">
        <v>3000</v>
      </c>
    </row>
    <row r="5" spans="1:13" x14ac:dyDescent="0.35">
      <c r="A5" s="147"/>
      <c r="B5" s="148">
        <v>43661</v>
      </c>
      <c r="C5" s="155" t="s">
        <v>46</v>
      </c>
      <c r="D5" s="156">
        <v>26</v>
      </c>
      <c r="E5" s="156">
        <v>90</v>
      </c>
      <c r="F5" s="157">
        <v>940</v>
      </c>
      <c r="G5" s="155"/>
      <c r="H5" s="154">
        <f>(H4+G5-F5)</f>
        <v>2520.6000000000004</v>
      </c>
      <c r="I5" s="100" t="s">
        <v>47</v>
      </c>
      <c r="J5" s="100"/>
      <c r="K5" s="108">
        <f t="shared" ref="K5:K9" si="0">B5</f>
        <v>43661</v>
      </c>
      <c r="L5" s="117" t="s">
        <v>55</v>
      </c>
      <c r="M5" s="110">
        <f>-F5</f>
        <v>-940</v>
      </c>
    </row>
    <row r="6" spans="1:13" ht="15.5" x14ac:dyDescent="0.35">
      <c r="A6" s="147"/>
      <c r="B6" s="148">
        <v>43675</v>
      </c>
      <c r="C6" s="155" t="s">
        <v>48</v>
      </c>
      <c r="D6" s="156">
        <v>26</v>
      </c>
      <c r="E6" s="156">
        <v>91</v>
      </c>
      <c r="F6" s="157">
        <v>1728</v>
      </c>
      <c r="G6" s="155"/>
      <c r="H6" s="154">
        <f t="shared" ref="H6:H9" si="1">(H5+G6-F6)</f>
        <v>792.60000000000036</v>
      </c>
      <c r="I6" s="31"/>
      <c r="J6" s="31"/>
      <c r="K6" s="108">
        <f t="shared" si="0"/>
        <v>43675</v>
      </c>
      <c r="L6" s="117" t="s">
        <v>56</v>
      </c>
      <c r="M6" s="110">
        <f>-F6</f>
        <v>-1728</v>
      </c>
    </row>
    <row r="7" spans="1:13" x14ac:dyDescent="0.35">
      <c r="A7" s="147"/>
      <c r="B7" s="148">
        <v>43696</v>
      </c>
      <c r="C7" s="155" t="s">
        <v>49</v>
      </c>
      <c r="D7" s="156">
        <v>27</v>
      </c>
      <c r="E7" s="156">
        <v>92</v>
      </c>
      <c r="F7" s="157">
        <v>22.98</v>
      </c>
      <c r="G7" s="155"/>
      <c r="H7" s="154">
        <f t="shared" si="1"/>
        <v>769.62000000000035</v>
      </c>
      <c r="I7" s="25"/>
      <c r="J7" s="25"/>
      <c r="K7" s="108">
        <f t="shared" si="0"/>
        <v>43696</v>
      </c>
      <c r="L7" s="118" t="s">
        <v>54</v>
      </c>
      <c r="M7" s="110">
        <f>-F7</f>
        <v>-22.98</v>
      </c>
    </row>
    <row r="8" spans="1:13" x14ac:dyDescent="0.35">
      <c r="A8" s="147"/>
      <c r="B8" s="148">
        <v>43697</v>
      </c>
      <c r="C8" s="155" t="s">
        <v>52</v>
      </c>
      <c r="D8" s="156">
        <v>28</v>
      </c>
      <c r="E8" s="156">
        <v>93</v>
      </c>
      <c r="F8" s="157">
        <v>195</v>
      </c>
      <c r="G8" s="155"/>
      <c r="H8" s="154">
        <f t="shared" si="1"/>
        <v>574.62000000000035</v>
      </c>
      <c r="I8" s="15"/>
      <c r="J8" s="15"/>
      <c r="K8" s="108">
        <f t="shared" si="0"/>
        <v>43697</v>
      </c>
      <c r="L8" s="117" t="s">
        <v>57</v>
      </c>
      <c r="M8" s="110">
        <v>-195</v>
      </c>
    </row>
    <row r="9" spans="1:13" x14ac:dyDescent="0.35">
      <c r="A9" s="147"/>
      <c r="B9" s="148">
        <v>40083</v>
      </c>
      <c r="C9" s="155" t="s">
        <v>59</v>
      </c>
      <c r="D9" s="156"/>
      <c r="E9" s="156"/>
      <c r="F9" s="157"/>
      <c r="G9" s="157">
        <v>0.3</v>
      </c>
      <c r="H9" s="154">
        <f t="shared" si="1"/>
        <v>574.9200000000003</v>
      </c>
      <c r="I9" s="15"/>
      <c r="J9" s="15"/>
      <c r="K9" s="108">
        <f t="shared" si="0"/>
        <v>40083</v>
      </c>
      <c r="L9" s="117" t="s">
        <v>61</v>
      </c>
      <c r="M9" s="110">
        <v>1000</v>
      </c>
    </row>
    <row r="10" spans="1:13" x14ac:dyDescent="0.35">
      <c r="A10" s="147"/>
      <c r="B10" s="148">
        <v>43735</v>
      </c>
      <c r="C10" s="155" t="s">
        <v>60</v>
      </c>
      <c r="D10" s="156"/>
      <c r="E10" s="156"/>
      <c r="F10" s="157"/>
      <c r="G10" s="157">
        <v>1000</v>
      </c>
      <c r="H10" s="154">
        <f>(H9+G10-F10)</f>
        <v>1574.9200000000003</v>
      </c>
      <c r="I10" s="43" t="s">
        <v>105</v>
      </c>
      <c r="J10" s="43"/>
      <c r="K10" s="108">
        <f>B13</f>
        <v>43761</v>
      </c>
      <c r="L10" s="117" t="str">
        <f>C13</f>
        <v>First Tunnels (trestle staging x2)</v>
      </c>
      <c r="M10" s="110">
        <v>-140</v>
      </c>
    </row>
    <row r="11" spans="1:13" x14ac:dyDescent="0.35">
      <c r="A11" s="147"/>
      <c r="B11" s="148">
        <v>43739</v>
      </c>
      <c r="C11" s="155" t="s">
        <v>64</v>
      </c>
      <c r="D11" s="156">
        <v>29</v>
      </c>
      <c r="E11" s="156">
        <v>94</v>
      </c>
      <c r="F11" s="157">
        <v>10</v>
      </c>
      <c r="G11" s="157"/>
      <c r="H11" s="154">
        <f t="shared" ref="H11:H33" si="2">(H10+G11-F11)</f>
        <v>1564.9200000000003</v>
      </c>
      <c r="I11" s="34"/>
      <c r="J11" s="34"/>
      <c r="K11" s="108">
        <v>43794</v>
      </c>
      <c r="L11" s="117" t="str">
        <f>C16</f>
        <v>Kathleen Smyth - Dobbies</v>
      </c>
      <c r="M11" s="110">
        <v>-145.38</v>
      </c>
    </row>
    <row r="12" spans="1:13" x14ac:dyDescent="0.35">
      <c r="A12" s="147"/>
      <c r="B12" s="148">
        <v>43749</v>
      </c>
      <c r="C12" s="155" t="s">
        <v>62</v>
      </c>
      <c r="D12" s="156"/>
      <c r="E12" s="156"/>
      <c r="F12" s="157"/>
      <c r="G12" s="155">
        <v>230.27</v>
      </c>
      <c r="H12" s="154">
        <f t="shared" si="2"/>
        <v>1795.1900000000003</v>
      </c>
      <c r="I12" s="34"/>
      <c r="J12" s="34"/>
      <c r="K12" s="108">
        <v>43803</v>
      </c>
      <c r="L12" s="127" t="s">
        <v>96</v>
      </c>
      <c r="M12" s="110">
        <v>-52.8</v>
      </c>
    </row>
    <row r="13" spans="1:13" x14ac:dyDescent="0.35">
      <c r="A13" s="147"/>
      <c r="B13" s="148">
        <v>43761</v>
      </c>
      <c r="C13" s="155" t="s">
        <v>63</v>
      </c>
      <c r="D13" s="156">
        <v>30</v>
      </c>
      <c r="E13" s="156">
        <v>95</v>
      </c>
      <c r="F13" s="157">
        <v>140</v>
      </c>
      <c r="G13" s="155"/>
      <c r="H13" s="154">
        <f t="shared" si="2"/>
        <v>1655.1900000000003</v>
      </c>
      <c r="I13" s="34"/>
      <c r="J13" s="34"/>
      <c r="K13" s="108">
        <v>43805</v>
      </c>
      <c r="L13" s="117" t="s">
        <v>95</v>
      </c>
      <c r="M13" s="110">
        <v>-29.85</v>
      </c>
    </row>
    <row r="14" spans="1:13" x14ac:dyDescent="0.35">
      <c r="A14" s="147"/>
      <c r="B14" s="148">
        <v>43763</v>
      </c>
      <c r="C14" s="155" t="s">
        <v>65</v>
      </c>
      <c r="D14" s="156"/>
      <c r="E14" s="156" t="s">
        <v>67</v>
      </c>
      <c r="F14" s="157"/>
      <c r="G14" s="158">
        <v>55</v>
      </c>
      <c r="H14" s="154">
        <f t="shared" si="2"/>
        <v>1710.1900000000003</v>
      </c>
      <c r="I14" s="34"/>
      <c r="J14" s="34"/>
      <c r="K14" s="108"/>
      <c r="L14" s="117"/>
      <c r="M14" s="111"/>
    </row>
    <row r="15" spans="1:13" ht="15" thickBot="1" x14ac:dyDescent="0.4">
      <c r="A15" s="147"/>
      <c r="B15" s="148">
        <v>43763</v>
      </c>
      <c r="C15" s="155" t="s">
        <v>66</v>
      </c>
      <c r="D15" s="159"/>
      <c r="E15" s="151"/>
      <c r="F15" s="160"/>
      <c r="G15" s="158">
        <v>282.22000000000003</v>
      </c>
      <c r="H15" s="154">
        <f t="shared" si="2"/>
        <v>1992.4100000000003</v>
      </c>
      <c r="I15" s="34"/>
      <c r="J15" s="34"/>
      <c r="K15" s="126"/>
      <c r="L15" s="113"/>
      <c r="M15" s="112">
        <f>SUM(M4:M14)</f>
        <v>745.99</v>
      </c>
    </row>
    <row r="16" spans="1:13" x14ac:dyDescent="0.35">
      <c r="A16" s="147"/>
      <c r="B16" s="148">
        <v>43794</v>
      </c>
      <c r="C16" s="155" t="s">
        <v>68</v>
      </c>
      <c r="D16" s="159">
        <v>31</v>
      </c>
      <c r="E16" s="151">
        <v>96</v>
      </c>
      <c r="F16" s="160">
        <v>145.38</v>
      </c>
      <c r="G16" s="161"/>
      <c r="H16" s="154">
        <f t="shared" si="2"/>
        <v>1847.0300000000002</v>
      </c>
      <c r="I16" s="34"/>
      <c r="J16" s="34"/>
      <c r="K16" s="104"/>
    </row>
    <row r="17" spans="1:13" x14ac:dyDescent="0.35">
      <c r="A17" s="147"/>
      <c r="B17" s="148">
        <v>43794</v>
      </c>
      <c r="C17" s="155" t="s">
        <v>69</v>
      </c>
      <c r="D17" s="159">
        <v>32</v>
      </c>
      <c r="E17" s="151">
        <v>97</v>
      </c>
      <c r="F17" s="160">
        <v>22.72</v>
      </c>
      <c r="G17" s="161"/>
      <c r="H17" s="154">
        <f t="shared" si="2"/>
        <v>1824.3100000000002</v>
      </c>
      <c r="I17" s="34"/>
      <c r="J17" s="34"/>
    </row>
    <row r="18" spans="1:13" x14ac:dyDescent="0.35">
      <c r="A18" s="147"/>
      <c r="B18" s="148"/>
      <c r="C18" s="155" t="s">
        <v>92</v>
      </c>
      <c r="D18" s="159"/>
      <c r="E18" s="151"/>
      <c r="F18" s="160"/>
      <c r="G18" s="161">
        <f>M21+M22+M27+M34+M23</f>
        <v>204.25</v>
      </c>
      <c r="H18" s="154">
        <f t="shared" si="2"/>
        <v>2028.5600000000002</v>
      </c>
      <c r="I18" s="34"/>
      <c r="J18" s="34"/>
    </row>
    <row r="19" spans="1:13" x14ac:dyDescent="0.35">
      <c r="A19" s="147"/>
      <c r="B19" s="148">
        <v>43798</v>
      </c>
      <c r="C19" s="155" t="s">
        <v>93</v>
      </c>
      <c r="D19" s="159"/>
      <c r="E19" s="151"/>
      <c r="F19" s="160"/>
      <c r="G19" s="161">
        <v>150</v>
      </c>
      <c r="H19" s="154">
        <f t="shared" si="2"/>
        <v>2178.5600000000004</v>
      </c>
      <c r="I19" s="34"/>
      <c r="J19" s="34"/>
      <c r="K19" s="124" t="s">
        <v>74</v>
      </c>
      <c r="L19" s="115" t="s">
        <v>70</v>
      </c>
      <c r="M19" s="116" t="s">
        <v>73</v>
      </c>
    </row>
    <row r="20" spans="1:13" x14ac:dyDescent="0.35">
      <c r="A20" s="147"/>
      <c r="B20" s="148"/>
      <c r="C20" s="155" t="s">
        <v>106</v>
      </c>
      <c r="D20" s="159"/>
      <c r="E20" s="151"/>
      <c r="F20" s="160"/>
      <c r="G20" s="161">
        <v>20</v>
      </c>
      <c r="H20" s="154">
        <f t="shared" si="2"/>
        <v>2198.5600000000004</v>
      </c>
      <c r="I20" s="34"/>
      <c r="J20" s="34"/>
      <c r="K20" s="130"/>
      <c r="L20" s="128"/>
      <c r="M20" s="129"/>
    </row>
    <row r="21" spans="1:13" x14ac:dyDescent="0.35">
      <c r="A21" s="147"/>
      <c r="B21" s="148">
        <v>43801</v>
      </c>
      <c r="C21" s="155" t="s">
        <v>108</v>
      </c>
      <c r="D21" s="159"/>
      <c r="E21" s="151"/>
      <c r="F21" s="160"/>
      <c r="G21" s="161">
        <v>20</v>
      </c>
      <c r="H21" s="154">
        <f t="shared" si="2"/>
        <v>2218.5600000000004</v>
      </c>
      <c r="I21" s="34"/>
      <c r="J21" s="34"/>
      <c r="K21" s="131"/>
      <c r="L21" s="55" t="s">
        <v>71</v>
      </c>
      <c r="M21" s="110">
        <v>54.25</v>
      </c>
    </row>
    <row r="22" spans="1:13" x14ac:dyDescent="0.35">
      <c r="A22" s="147"/>
      <c r="B22" s="148">
        <v>43803</v>
      </c>
      <c r="C22" s="155" t="s">
        <v>97</v>
      </c>
      <c r="D22" s="159">
        <v>34</v>
      </c>
      <c r="E22" s="151">
        <v>98</v>
      </c>
      <c r="F22" s="160">
        <v>52.8</v>
      </c>
      <c r="G22" s="161"/>
      <c r="H22" s="154">
        <f t="shared" si="2"/>
        <v>2165.7600000000002</v>
      </c>
      <c r="I22" s="34"/>
      <c r="J22" s="34"/>
      <c r="K22" s="118"/>
      <c r="L22" s="117" t="s">
        <v>72</v>
      </c>
      <c r="M22" s="110">
        <v>41.5</v>
      </c>
    </row>
    <row r="23" spans="1:13" x14ac:dyDescent="0.35">
      <c r="A23" s="147"/>
      <c r="B23" s="148">
        <v>43805</v>
      </c>
      <c r="C23" s="155" t="s">
        <v>91</v>
      </c>
      <c r="D23" s="159">
        <v>33</v>
      </c>
      <c r="E23" s="151">
        <v>99</v>
      </c>
      <c r="F23" s="160">
        <v>29.85</v>
      </c>
      <c r="G23" s="161"/>
      <c r="H23" s="154">
        <f t="shared" si="2"/>
        <v>2135.9100000000003</v>
      </c>
      <c r="I23" s="34"/>
      <c r="J23" s="34"/>
      <c r="K23" s="118"/>
      <c r="L23" s="117" t="s">
        <v>75</v>
      </c>
      <c r="M23" s="110">
        <v>54.25</v>
      </c>
    </row>
    <row r="24" spans="1:13" x14ac:dyDescent="0.35">
      <c r="A24" s="147"/>
      <c r="B24" s="148">
        <v>43808</v>
      </c>
      <c r="C24" s="155" t="s">
        <v>94</v>
      </c>
      <c r="D24" s="159">
        <v>35</v>
      </c>
      <c r="E24" s="151" t="s">
        <v>104</v>
      </c>
      <c r="F24" s="160">
        <v>20.39</v>
      </c>
      <c r="G24" s="161"/>
      <c r="H24" s="154">
        <f t="shared" si="2"/>
        <v>2115.5200000000004</v>
      </c>
      <c r="I24" s="34"/>
      <c r="J24" s="34"/>
      <c r="K24" s="118">
        <v>54.25</v>
      </c>
      <c r="L24" s="118" t="s">
        <v>76</v>
      </c>
      <c r="M24" s="110"/>
    </row>
    <row r="25" spans="1:13" x14ac:dyDescent="0.35">
      <c r="A25" s="147"/>
      <c r="B25" s="148">
        <v>43808</v>
      </c>
      <c r="C25" s="155" t="s">
        <v>103</v>
      </c>
      <c r="D25" s="159"/>
      <c r="E25" s="151" t="s">
        <v>104</v>
      </c>
      <c r="F25" s="160"/>
      <c r="G25" s="161">
        <v>20.39</v>
      </c>
      <c r="H25" s="154">
        <f t="shared" si="2"/>
        <v>2135.9100000000003</v>
      </c>
      <c r="I25" s="34"/>
      <c r="J25" s="34"/>
      <c r="K25" s="118">
        <v>54.25</v>
      </c>
      <c r="L25" s="117" t="s">
        <v>77</v>
      </c>
      <c r="M25" s="110"/>
    </row>
    <row r="26" spans="1:13" x14ac:dyDescent="0.35">
      <c r="A26" s="147"/>
      <c r="B26" s="148">
        <v>43810</v>
      </c>
      <c r="C26" s="155" t="s">
        <v>98</v>
      </c>
      <c r="D26" s="159"/>
      <c r="E26" s="151"/>
      <c r="F26" s="160"/>
      <c r="G26" s="161">
        <v>496</v>
      </c>
      <c r="H26" s="154">
        <f t="shared" si="2"/>
        <v>2631.9100000000003</v>
      </c>
      <c r="I26" s="34"/>
      <c r="J26" s="34"/>
      <c r="K26" s="117"/>
      <c r="L26" s="120" t="s">
        <v>78</v>
      </c>
      <c r="M26" s="110">
        <v>54.25</v>
      </c>
    </row>
    <row r="27" spans="1:13" x14ac:dyDescent="0.35">
      <c r="A27" s="147"/>
      <c r="B27" s="148">
        <v>43810</v>
      </c>
      <c r="C27" s="155" t="s">
        <v>107</v>
      </c>
      <c r="D27" s="159"/>
      <c r="E27" s="151"/>
      <c r="F27" s="160"/>
      <c r="G27" s="161">
        <v>74</v>
      </c>
      <c r="H27" s="154">
        <f t="shared" si="2"/>
        <v>2705.9100000000003</v>
      </c>
      <c r="I27" s="34" t="s">
        <v>105</v>
      </c>
      <c r="J27" s="34"/>
      <c r="K27" s="118"/>
      <c r="L27" s="117" t="s">
        <v>79</v>
      </c>
      <c r="M27" s="110">
        <v>41.5</v>
      </c>
    </row>
    <row r="28" spans="1:13" x14ac:dyDescent="0.35">
      <c r="A28" s="147"/>
      <c r="B28" s="148">
        <v>43810</v>
      </c>
      <c r="C28" s="155" t="s">
        <v>99</v>
      </c>
      <c r="D28" s="159"/>
      <c r="E28" s="151"/>
      <c r="F28" s="162"/>
      <c r="G28" s="153">
        <v>1000</v>
      </c>
      <c r="H28" s="154">
        <f t="shared" si="2"/>
        <v>3705.9100000000003</v>
      </c>
      <c r="I28" s="50"/>
      <c r="J28" s="50"/>
      <c r="K28" s="118">
        <v>20</v>
      </c>
      <c r="L28" s="117" t="s">
        <v>80</v>
      </c>
      <c r="M28" s="110"/>
    </row>
    <row r="29" spans="1:13" x14ac:dyDescent="0.35">
      <c r="A29" s="147"/>
      <c r="B29" s="148">
        <v>40163</v>
      </c>
      <c r="C29" s="155" t="s">
        <v>98</v>
      </c>
      <c r="D29" s="159"/>
      <c r="E29" s="151"/>
      <c r="F29" s="162"/>
      <c r="G29" s="153">
        <v>60</v>
      </c>
      <c r="H29" s="154">
        <f t="shared" si="2"/>
        <v>3765.9100000000003</v>
      </c>
      <c r="I29" s="34"/>
      <c r="J29" s="34"/>
      <c r="K29" s="118"/>
      <c r="L29" s="117" t="s">
        <v>81</v>
      </c>
      <c r="M29" s="110">
        <v>20</v>
      </c>
    </row>
    <row r="30" spans="1:13" x14ac:dyDescent="0.35">
      <c r="A30" s="147"/>
      <c r="B30" s="148">
        <v>43818</v>
      </c>
      <c r="C30" s="155" t="s">
        <v>109</v>
      </c>
      <c r="D30" s="159"/>
      <c r="E30" s="151"/>
      <c r="F30" s="162"/>
      <c r="G30" s="153">
        <v>20</v>
      </c>
      <c r="H30" s="154">
        <f t="shared" si="2"/>
        <v>3785.9100000000003</v>
      </c>
      <c r="I30" s="50"/>
      <c r="J30" s="50"/>
      <c r="K30" s="118"/>
      <c r="L30" s="120" t="s">
        <v>82</v>
      </c>
      <c r="M30" s="110">
        <v>20.39</v>
      </c>
    </row>
    <row r="31" spans="1:13" x14ac:dyDescent="0.35">
      <c r="A31" s="147"/>
      <c r="B31" s="148">
        <v>43829</v>
      </c>
      <c r="C31" s="155" t="s">
        <v>110</v>
      </c>
      <c r="D31" s="159"/>
      <c r="E31" s="151"/>
      <c r="F31" s="162"/>
      <c r="G31" s="153">
        <v>0.24</v>
      </c>
      <c r="H31" s="154">
        <f t="shared" si="2"/>
        <v>3786.15</v>
      </c>
      <c r="I31" s="34"/>
      <c r="J31" s="34"/>
      <c r="K31" s="121"/>
      <c r="L31" s="120" t="s">
        <v>83</v>
      </c>
      <c r="M31" s="110">
        <v>20</v>
      </c>
    </row>
    <row r="32" spans="1:13" x14ac:dyDescent="0.35">
      <c r="A32" s="163"/>
      <c r="B32" s="148">
        <v>43857</v>
      </c>
      <c r="C32" s="155" t="s">
        <v>111</v>
      </c>
      <c r="D32" s="159"/>
      <c r="E32" s="151"/>
      <c r="F32" s="162"/>
      <c r="G32" s="153">
        <v>54.25</v>
      </c>
      <c r="H32" s="154">
        <f t="shared" si="2"/>
        <v>3840.4</v>
      </c>
      <c r="I32" s="15"/>
      <c r="J32" s="15"/>
      <c r="K32" s="121"/>
      <c r="L32" s="120" t="s">
        <v>84</v>
      </c>
      <c r="M32" s="110">
        <v>20</v>
      </c>
    </row>
    <row r="33" spans="1:14" x14ac:dyDescent="0.35">
      <c r="A33" s="163"/>
      <c r="B33" s="148">
        <v>43857</v>
      </c>
      <c r="C33" s="155" t="s">
        <v>112</v>
      </c>
      <c r="D33" s="159"/>
      <c r="E33" s="151"/>
      <c r="F33" s="162"/>
      <c r="G33" s="153">
        <v>54.25</v>
      </c>
      <c r="H33" s="154">
        <f t="shared" si="2"/>
        <v>3894.65</v>
      </c>
      <c r="I33" s="15" t="s">
        <v>105</v>
      </c>
      <c r="J33" s="15"/>
      <c r="K33" s="121">
        <v>20</v>
      </c>
      <c r="L33" s="120" t="s">
        <v>85</v>
      </c>
      <c r="M33" s="110"/>
    </row>
    <row r="34" spans="1:14" x14ac:dyDescent="0.35">
      <c r="A34" s="163"/>
      <c r="B34" s="148">
        <v>43864</v>
      </c>
      <c r="C34" s="155" t="s">
        <v>113</v>
      </c>
      <c r="D34" s="159">
        <v>36</v>
      </c>
      <c r="E34" s="151">
        <v>100</v>
      </c>
      <c r="F34" s="162">
        <v>2311.9499999999998</v>
      </c>
      <c r="G34" s="153"/>
      <c r="H34" s="154">
        <f>(H33+G34-F34)</f>
        <v>1582.7000000000003</v>
      </c>
      <c r="I34" s="15"/>
      <c r="J34" s="15"/>
      <c r="K34" s="121"/>
      <c r="L34" s="120" t="s">
        <v>86</v>
      </c>
      <c r="M34" s="110">
        <v>12.75</v>
      </c>
    </row>
    <row r="35" spans="1:14" x14ac:dyDescent="0.35">
      <c r="A35" s="163"/>
      <c r="B35" s="148">
        <v>43895</v>
      </c>
      <c r="C35" s="155" t="s">
        <v>114</v>
      </c>
      <c r="D35" s="159"/>
      <c r="E35" s="151"/>
      <c r="F35" s="162"/>
      <c r="G35" s="153">
        <v>20</v>
      </c>
      <c r="H35" s="154">
        <f t="shared" ref="H35:H42" si="3">(H34+G35-F35)</f>
        <v>1602.7000000000003</v>
      </c>
      <c r="I35" s="15"/>
      <c r="J35" s="15"/>
      <c r="K35" s="118"/>
      <c r="L35" s="120" t="s">
        <v>87</v>
      </c>
      <c r="M35" s="110">
        <v>20</v>
      </c>
    </row>
    <row r="36" spans="1:14" x14ac:dyDescent="0.35">
      <c r="A36" s="163"/>
      <c r="B36" s="148">
        <v>43901</v>
      </c>
      <c r="C36" s="155" t="s">
        <v>117</v>
      </c>
      <c r="D36" s="159"/>
      <c r="E36" s="151"/>
      <c r="F36" s="162"/>
      <c r="G36" s="153">
        <v>20</v>
      </c>
      <c r="H36" s="154">
        <f t="shared" si="3"/>
        <v>1622.7000000000003</v>
      </c>
      <c r="I36" s="15"/>
      <c r="J36" s="15"/>
      <c r="K36" s="118"/>
      <c r="L36" s="120" t="s">
        <v>88</v>
      </c>
      <c r="M36" s="110">
        <v>20</v>
      </c>
      <c r="N36" s="117"/>
    </row>
    <row r="37" spans="1:14" x14ac:dyDescent="0.35">
      <c r="A37" s="163"/>
      <c r="B37" s="148">
        <v>43901</v>
      </c>
      <c r="C37" s="155" t="s">
        <v>116</v>
      </c>
      <c r="D37" s="159"/>
      <c r="E37" s="151">
        <v>101</v>
      </c>
      <c r="F37" s="160">
        <v>20</v>
      </c>
      <c r="G37" s="161"/>
      <c r="H37" s="164">
        <f t="shared" si="3"/>
        <v>1602.7000000000003</v>
      </c>
      <c r="I37" s="132" t="s">
        <v>122</v>
      </c>
      <c r="J37" s="15"/>
      <c r="K37" s="118"/>
      <c r="L37" s="120" t="s">
        <v>89</v>
      </c>
      <c r="M37" s="110">
        <v>20</v>
      </c>
      <c r="N37" s="117"/>
    </row>
    <row r="38" spans="1:14" x14ac:dyDescent="0.35">
      <c r="A38" s="163"/>
      <c r="B38" s="148">
        <v>43901</v>
      </c>
      <c r="C38" s="155" t="s">
        <v>117</v>
      </c>
      <c r="D38" s="159"/>
      <c r="E38" s="151">
        <v>102</v>
      </c>
      <c r="F38" s="162">
        <v>20</v>
      </c>
      <c r="G38" s="153"/>
      <c r="H38" s="154">
        <f>(H37+G38-F38)</f>
        <v>1582.7000000000003</v>
      </c>
      <c r="I38" s="15" t="s">
        <v>124</v>
      </c>
      <c r="J38" s="15"/>
      <c r="K38" s="117"/>
      <c r="L38" s="120" t="s">
        <v>90</v>
      </c>
      <c r="M38" s="110">
        <v>55</v>
      </c>
      <c r="N38" s="118"/>
    </row>
    <row r="39" spans="1:14" x14ac:dyDescent="0.35">
      <c r="A39" s="163"/>
      <c r="B39" s="148">
        <v>43901</v>
      </c>
      <c r="C39" s="155" t="s">
        <v>120</v>
      </c>
      <c r="D39" s="159"/>
      <c r="E39" s="151"/>
      <c r="F39" s="162"/>
      <c r="G39" s="153">
        <v>20</v>
      </c>
      <c r="H39" s="154">
        <f>(H38+G39-F39)</f>
        <v>1602.7000000000003</v>
      </c>
      <c r="I39" s="15"/>
      <c r="J39" s="15"/>
      <c r="K39" s="117"/>
      <c r="L39" s="120" t="s">
        <v>100</v>
      </c>
      <c r="M39" s="110">
        <v>74</v>
      </c>
      <c r="N39" s="88"/>
    </row>
    <row r="40" spans="1:14" x14ac:dyDescent="0.35">
      <c r="A40" s="163"/>
      <c r="B40" s="148">
        <v>43909</v>
      </c>
      <c r="C40" s="155" t="s">
        <v>118</v>
      </c>
      <c r="D40" s="159">
        <v>37</v>
      </c>
      <c r="E40" s="151">
        <v>103</v>
      </c>
      <c r="F40" s="162">
        <v>96</v>
      </c>
      <c r="G40" s="153"/>
      <c r="H40" s="154">
        <f t="shared" si="3"/>
        <v>1506.7000000000003</v>
      </c>
      <c r="I40" s="15"/>
      <c r="J40" s="15"/>
      <c r="K40" s="117">
        <v>54.25</v>
      </c>
      <c r="L40" s="120" t="s">
        <v>101</v>
      </c>
      <c r="M40" s="110"/>
      <c r="N40" s="88"/>
    </row>
    <row r="41" spans="1:14" x14ac:dyDescent="0.35">
      <c r="A41" s="163"/>
      <c r="B41" s="148">
        <v>43909</v>
      </c>
      <c r="C41" s="155" t="s">
        <v>119</v>
      </c>
      <c r="D41" s="159">
        <v>38</v>
      </c>
      <c r="E41" s="151">
        <v>104</v>
      </c>
      <c r="F41" s="162">
        <v>86.25</v>
      </c>
      <c r="G41" s="153"/>
      <c r="H41" s="154">
        <f t="shared" si="3"/>
        <v>1420.4500000000003</v>
      </c>
      <c r="I41" s="15"/>
      <c r="J41" s="15"/>
      <c r="K41" s="117"/>
      <c r="L41" s="120" t="s">
        <v>102</v>
      </c>
      <c r="M41" s="110">
        <v>54.25</v>
      </c>
      <c r="N41" s="88"/>
    </row>
    <row r="42" spans="1:14" x14ac:dyDescent="0.35">
      <c r="A42" s="163"/>
      <c r="B42" s="148">
        <v>43920</v>
      </c>
      <c r="C42" s="155" t="s">
        <v>115</v>
      </c>
      <c r="D42" s="159"/>
      <c r="E42" s="151"/>
      <c r="F42" s="162"/>
      <c r="G42" s="153">
        <v>0.4</v>
      </c>
      <c r="H42" s="154">
        <f t="shared" si="3"/>
        <v>1420.8500000000004</v>
      </c>
      <c r="I42" s="15" t="s">
        <v>105</v>
      </c>
      <c r="J42" s="15"/>
      <c r="K42" s="117"/>
      <c r="L42" s="120"/>
      <c r="M42" s="110"/>
      <c r="N42" s="88"/>
    </row>
    <row r="43" spans="1:14" x14ac:dyDescent="0.35">
      <c r="A43" s="163"/>
      <c r="B43" s="148">
        <v>43987</v>
      </c>
      <c r="C43" s="155" t="s">
        <v>121</v>
      </c>
      <c r="D43" s="159"/>
      <c r="E43" s="151"/>
      <c r="F43" s="162"/>
      <c r="G43" s="153">
        <v>35</v>
      </c>
      <c r="H43" s="154">
        <f>(H42+G43-F43)</f>
        <v>1455.8500000000004</v>
      </c>
      <c r="I43" s="15"/>
      <c r="J43" s="15"/>
      <c r="K43" s="117"/>
      <c r="L43" s="120"/>
      <c r="M43" s="110"/>
      <c r="N43" s="88"/>
    </row>
    <row r="44" spans="1:14" x14ac:dyDescent="0.35">
      <c r="A44" s="163"/>
      <c r="B44" s="148">
        <v>43991</v>
      </c>
      <c r="C44" s="155" t="s">
        <v>126</v>
      </c>
      <c r="D44" s="159">
        <v>39</v>
      </c>
      <c r="E44" s="151">
        <v>105</v>
      </c>
      <c r="F44" s="162">
        <v>55.68</v>
      </c>
      <c r="G44" s="153"/>
      <c r="H44" s="154">
        <f t="shared" ref="H44" si="4">(H43+G44-F44)</f>
        <v>1400.1700000000003</v>
      </c>
      <c r="I44" s="15"/>
      <c r="J44" s="15"/>
      <c r="K44" s="117"/>
      <c r="L44" s="120"/>
      <c r="M44" s="110"/>
      <c r="N44" s="88"/>
    </row>
    <row r="45" spans="1:14" x14ac:dyDescent="0.35">
      <c r="A45" s="163"/>
      <c r="B45" s="148">
        <v>43991</v>
      </c>
      <c r="C45" s="155" t="s">
        <v>125</v>
      </c>
      <c r="D45" s="159">
        <v>40</v>
      </c>
      <c r="E45" s="151">
        <v>106</v>
      </c>
      <c r="F45" s="162">
        <v>122</v>
      </c>
      <c r="G45" s="153"/>
      <c r="H45" s="154">
        <f>(H44+G45-F45)</f>
        <v>1278.1700000000003</v>
      </c>
      <c r="I45" s="15"/>
      <c r="J45" s="15"/>
      <c r="K45" s="117"/>
      <c r="L45" s="117"/>
      <c r="M45" s="110"/>
    </row>
    <row r="46" spans="1:14" x14ac:dyDescent="0.35">
      <c r="A46" s="163"/>
      <c r="B46" s="148">
        <v>44001</v>
      </c>
      <c r="C46" s="155" t="s">
        <v>129</v>
      </c>
      <c r="D46" s="159">
        <v>41</v>
      </c>
      <c r="E46" s="151">
        <v>107</v>
      </c>
      <c r="F46" s="162">
        <f>18.5+32.52</f>
        <v>51.02</v>
      </c>
      <c r="G46" s="153"/>
      <c r="H46" s="154">
        <f>(H45+G46-F46)</f>
        <v>1227.1500000000003</v>
      </c>
      <c r="I46" s="15"/>
      <c r="J46" s="15"/>
      <c r="K46" s="117"/>
      <c r="L46" s="117"/>
      <c r="M46" s="110"/>
    </row>
    <row r="47" spans="1:14" x14ac:dyDescent="0.35">
      <c r="A47" s="163"/>
      <c r="B47" s="148">
        <v>44001</v>
      </c>
      <c r="C47" s="155" t="s">
        <v>131</v>
      </c>
      <c r="D47" s="159">
        <v>42</v>
      </c>
      <c r="E47" s="151">
        <v>108</v>
      </c>
      <c r="F47" s="162">
        <v>42.06</v>
      </c>
      <c r="G47" s="153"/>
      <c r="H47" s="154">
        <f>(H46+G47-F47)</f>
        <v>1185.0900000000004</v>
      </c>
      <c r="I47" s="15"/>
      <c r="J47" s="15"/>
      <c r="K47" s="117"/>
      <c r="L47" s="117"/>
      <c r="M47" s="110"/>
    </row>
    <row r="48" spans="1:14" x14ac:dyDescent="0.35">
      <c r="A48" s="163"/>
      <c r="B48" s="148">
        <v>44011</v>
      </c>
      <c r="C48" s="155" t="s">
        <v>133</v>
      </c>
      <c r="D48" s="159"/>
      <c r="E48" s="151"/>
      <c r="F48" s="162"/>
      <c r="G48" s="153">
        <v>0.19</v>
      </c>
      <c r="H48" s="154">
        <f>(H47+G48-F48)</f>
        <v>1185.2800000000004</v>
      </c>
      <c r="I48" s="15"/>
      <c r="J48" s="15"/>
      <c r="K48" s="117"/>
      <c r="L48" s="117"/>
      <c r="M48" s="110"/>
    </row>
    <row r="49" spans="1:14" ht="15" thickBot="1" x14ac:dyDescent="0.4">
      <c r="A49" s="163"/>
      <c r="B49" s="148"/>
      <c r="C49" s="155"/>
      <c r="D49" s="159"/>
      <c r="E49" s="151"/>
      <c r="F49" s="162"/>
      <c r="G49" s="153"/>
      <c r="H49" s="165"/>
      <c r="I49" s="15"/>
      <c r="J49" s="15"/>
      <c r="K49" s="122">
        <f>SUM(K21:K45)</f>
        <v>202.75</v>
      </c>
      <c r="L49" s="123"/>
      <c r="M49" s="112">
        <f>SUM(M21:M45)</f>
        <v>582.14</v>
      </c>
      <c r="N49" s="89">
        <f>M49+K49</f>
        <v>784.89</v>
      </c>
    </row>
    <row r="50" spans="1:14" ht="15" thickBot="1" x14ac:dyDescent="0.4">
      <c r="A50" s="163"/>
      <c r="B50" s="148"/>
      <c r="C50" s="149" t="s">
        <v>50</v>
      </c>
      <c r="D50" s="166"/>
      <c r="E50" s="167"/>
      <c r="F50" s="168"/>
      <c r="G50" s="191"/>
      <c r="H50" s="192">
        <f>H48</f>
        <v>1185.2800000000004</v>
      </c>
      <c r="I50" s="15"/>
      <c r="J50" s="15"/>
    </row>
    <row r="51" spans="1:14" x14ac:dyDescent="0.35">
      <c r="A51" s="163"/>
      <c r="B51" s="170"/>
      <c r="C51" s="171"/>
      <c r="D51" s="172"/>
      <c r="E51" s="173"/>
      <c r="F51" s="174"/>
      <c r="G51" s="175"/>
      <c r="H51" s="176"/>
      <c r="I51" s="15"/>
      <c r="J51" s="15"/>
    </row>
    <row r="52" spans="1:14" x14ac:dyDescent="0.35">
      <c r="A52" s="163"/>
      <c r="B52" s="170"/>
      <c r="C52" s="177"/>
      <c r="D52" s="178"/>
      <c r="E52" s="173"/>
      <c r="F52" s="174"/>
      <c r="G52" s="179"/>
      <c r="H52" s="180"/>
      <c r="I52" s="15"/>
      <c r="J52" s="15"/>
    </row>
    <row r="53" spans="1:14" x14ac:dyDescent="0.35">
      <c r="A53" s="163"/>
      <c r="B53" s="170"/>
      <c r="C53" s="181" t="s">
        <v>135</v>
      </c>
      <c r="D53" s="182"/>
      <c r="E53" s="173"/>
      <c r="F53" s="174"/>
      <c r="G53" s="179"/>
      <c r="H53" s="183">
        <v>1377.04</v>
      </c>
      <c r="I53" s="34"/>
      <c r="J53" s="15"/>
    </row>
    <row r="54" spans="1:14" x14ac:dyDescent="0.35">
      <c r="A54" s="163"/>
      <c r="B54" s="170"/>
      <c r="C54" s="147" t="s">
        <v>134</v>
      </c>
      <c r="D54" s="182"/>
      <c r="E54" s="173"/>
      <c r="F54" s="174"/>
      <c r="G54" s="179"/>
      <c r="H54" s="184">
        <v>99</v>
      </c>
      <c r="I54" s="34"/>
      <c r="J54" s="15"/>
    </row>
    <row r="55" spans="1:14" x14ac:dyDescent="0.35">
      <c r="A55" s="163"/>
      <c r="B55" s="185"/>
      <c r="C55" s="163" t="s">
        <v>136</v>
      </c>
      <c r="D55" s="178"/>
      <c r="E55" s="186"/>
      <c r="F55" s="187"/>
      <c r="G55" s="179"/>
      <c r="H55" s="184">
        <f>-F37</f>
        <v>-20</v>
      </c>
      <c r="I55" s="34"/>
      <c r="J55" s="15"/>
    </row>
    <row r="56" spans="1:14" x14ac:dyDescent="0.35">
      <c r="A56" s="163"/>
      <c r="B56" s="185"/>
      <c r="C56" s="163" t="s">
        <v>127</v>
      </c>
      <c r="D56" s="178"/>
      <c r="E56" s="186"/>
      <c r="F56" s="187"/>
      <c r="G56" s="179"/>
      <c r="H56" s="184">
        <f>-F44</f>
        <v>-55.68</v>
      </c>
      <c r="I56" s="34"/>
      <c r="J56" s="15"/>
    </row>
    <row r="57" spans="1:14" x14ac:dyDescent="0.35">
      <c r="A57" s="163"/>
      <c r="B57" s="185"/>
      <c r="C57" s="163" t="s">
        <v>128</v>
      </c>
      <c r="D57" s="178"/>
      <c r="E57" s="186"/>
      <c r="F57" s="187"/>
      <c r="G57" s="179"/>
      <c r="H57" s="184">
        <f>-F45</f>
        <v>-122</v>
      </c>
      <c r="I57" s="34"/>
      <c r="J57" s="15"/>
    </row>
    <row r="58" spans="1:14" x14ac:dyDescent="0.35">
      <c r="A58" s="163"/>
      <c r="B58" s="185"/>
      <c r="C58" s="163" t="s">
        <v>130</v>
      </c>
      <c r="D58" s="178"/>
      <c r="E58" s="186"/>
      <c r="F58" s="187"/>
      <c r="G58" s="179"/>
      <c r="H58" s="184">
        <f>-F46</f>
        <v>-51.02</v>
      </c>
      <c r="I58" s="34"/>
      <c r="J58" s="15"/>
    </row>
    <row r="59" spans="1:14" x14ac:dyDescent="0.35">
      <c r="A59" s="163"/>
      <c r="B59" s="185"/>
      <c r="C59" s="163" t="s">
        <v>132</v>
      </c>
      <c r="D59" s="178"/>
      <c r="E59" s="186"/>
      <c r="F59" s="187"/>
      <c r="G59" s="179"/>
      <c r="H59" s="184">
        <f>-F47</f>
        <v>-42.06</v>
      </c>
      <c r="I59" s="34"/>
      <c r="J59" s="15"/>
    </row>
    <row r="60" spans="1:14" ht="15" thickBot="1" x14ac:dyDescent="0.4">
      <c r="A60" s="163"/>
      <c r="B60" s="185"/>
      <c r="C60" s="163"/>
      <c r="D60" s="178"/>
      <c r="E60" s="186"/>
      <c r="F60" s="187"/>
      <c r="G60" s="179"/>
      <c r="H60" s="188">
        <f>SUM(H53:H59)</f>
        <v>1185.28</v>
      </c>
      <c r="I60" s="34"/>
      <c r="J60" s="15"/>
    </row>
    <row r="61" spans="1:14" x14ac:dyDescent="0.35">
      <c r="A61" s="163"/>
      <c r="B61" s="185"/>
      <c r="C61" s="163"/>
      <c r="D61" s="178"/>
      <c r="E61" s="186"/>
      <c r="F61" s="187"/>
      <c r="G61" s="179"/>
      <c r="H61" s="189"/>
      <c r="I61" s="15"/>
      <c r="J61" s="15"/>
    </row>
    <row r="62" spans="1:14" ht="15" thickBot="1" x14ac:dyDescent="0.4">
      <c r="A62" s="163"/>
      <c r="B62" s="185"/>
      <c r="C62" s="181" t="s">
        <v>123</v>
      </c>
      <c r="D62" s="178"/>
      <c r="E62" s="186"/>
      <c r="F62" s="187"/>
      <c r="G62" s="179"/>
      <c r="H62" s="190">
        <f>H50-H60</f>
        <v>0</v>
      </c>
      <c r="I62" s="15"/>
      <c r="J62" s="15"/>
    </row>
    <row r="63" spans="1:14" x14ac:dyDescent="0.35">
      <c r="A63" s="55"/>
      <c r="B63" s="56"/>
      <c r="C63" s="55"/>
      <c r="D63" s="15"/>
      <c r="E63" s="57"/>
      <c r="F63" s="84"/>
      <c r="G63" s="34"/>
      <c r="H63" s="125"/>
      <c r="I63" s="15"/>
      <c r="J63" s="15"/>
    </row>
    <row r="64" spans="1:14" x14ac:dyDescent="0.35">
      <c r="A64" s="55"/>
      <c r="B64" s="56"/>
      <c r="C64" s="55"/>
      <c r="D64" s="15"/>
      <c r="E64" s="57"/>
      <c r="F64" s="84"/>
      <c r="G64" s="34"/>
      <c r="H64" s="97"/>
      <c r="I64" s="15"/>
      <c r="J64" s="15"/>
    </row>
    <row r="65" spans="1:10" x14ac:dyDescent="0.35">
      <c r="A65" s="55"/>
      <c r="B65" s="56"/>
      <c r="C65" s="55"/>
      <c r="D65" s="15"/>
      <c r="E65" s="57"/>
      <c r="F65" s="84"/>
      <c r="G65" s="34"/>
      <c r="H65" s="97"/>
      <c r="I65" s="15"/>
      <c r="J65" s="15"/>
    </row>
    <row r="66" spans="1:10" x14ac:dyDescent="0.35">
      <c r="A66" s="55"/>
      <c r="B66" s="56"/>
      <c r="C66" s="55"/>
      <c r="D66" s="15"/>
      <c r="E66" s="57"/>
      <c r="F66" s="84"/>
      <c r="G66" s="34"/>
      <c r="H66" s="97"/>
      <c r="I66" s="15"/>
      <c r="J66" s="15"/>
    </row>
    <row r="67" spans="1:10" x14ac:dyDescent="0.35">
      <c r="A67" s="55"/>
      <c r="B67" s="56"/>
      <c r="C67" s="55"/>
      <c r="D67" s="15"/>
      <c r="E67" s="57"/>
      <c r="F67" s="84"/>
      <c r="G67" s="34"/>
      <c r="H67" s="97"/>
      <c r="I67" s="15"/>
      <c r="J67" s="15"/>
    </row>
    <row r="68" spans="1:10" x14ac:dyDescent="0.35">
      <c r="A68" s="55"/>
      <c r="B68" s="56"/>
      <c r="C68" s="55"/>
      <c r="D68" s="15"/>
      <c r="E68" s="57"/>
      <c r="F68" s="84"/>
      <c r="G68" s="34"/>
      <c r="H68" s="97"/>
      <c r="I68" s="15"/>
      <c r="J68" s="15"/>
    </row>
    <row r="69" spans="1:10" x14ac:dyDescent="0.35">
      <c r="A69" s="55"/>
      <c r="B69" s="56"/>
      <c r="C69" s="55"/>
      <c r="D69" s="15"/>
      <c r="E69" s="57"/>
      <c r="F69" s="84"/>
      <c r="G69" s="34"/>
      <c r="H69" s="97"/>
      <c r="I69" s="15"/>
      <c r="J69" s="15"/>
    </row>
    <row r="70" spans="1:10" x14ac:dyDescent="0.35">
      <c r="A70" s="55"/>
      <c r="B70" s="56"/>
      <c r="C70" s="55"/>
      <c r="D70" s="15"/>
      <c r="E70" s="57"/>
      <c r="F70" s="84"/>
      <c r="G70" s="34"/>
      <c r="H70" s="97"/>
      <c r="I70" s="15"/>
      <c r="J70" s="15"/>
    </row>
    <row r="71" spans="1:10" x14ac:dyDescent="0.35">
      <c r="A71" s="55"/>
      <c r="B71" s="56"/>
      <c r="C71" s="55"/>
      <c r="D71" s="15"/>
      <c r="E71" s="57"/>
      <c r="F71" s="84"/>
      <c r="G71" s="34"/>
      <c r="H71" s="97"/>
      <c r="I71" s="15"/>
      <c r="J71" s="15"/>
    </row>
    <row r="72" spans="1:10" x14ac:dyDescent="0.35">
      <c r="A72" s="55"/>
      <c r="B72" s="56"/>
      <c r="C72" s="55"/>
      <c r="D72" s="15"/>
      <c r="E72" s="57"/>
      <c r="F72" s="84"/>
      <c r="G72" s="34"/>
      <c r="H72" s="97"/>
      <c r="I72" s="15"/>
      <c r="J72" s="15"/>
    </row>
    <row r="73" spans="1:10" x14ac:dyDescent="0.35">
      <c r="A73" s="55"/>
      <c r="B73" s="56"/>
      <c r="C73" s="55"/>
      <c r="D73" s="15"/>
      <c r="E73" s="57"/>
      <c r="F73" s="84"/>
      <c r="G73" s="34"/>
      <c r="H73" s="97"/>
      <c r="I73" s="15"/>
      <c r="J73" s="15"/>
    </row>
    <row r="74" spans="1:10" x14ac:dyDescent="0.35">
      <c r="A74" s="55"/>
      <c r="B74" s="56"/>
      <c r="C74" s="55"/>
      <c r="D74" s="15"/>
      <c r="E74" s="57"/>
      <c r="F74" s="84"/>
      <c r="G74" s="34"/>
      <c r="H74" s="97"/>
      <c r="I74" s="15"/>
      <c r="J74" s="15"/>
    </row>
    <row r="75" spans="1:10" x14ac:dyDescent="0.35">
      <c r="A75" s="55"/>
      <c r="B75" s="56"/>
      <c r="C75" s="55"/>
      <c r="D75" s="15"/>
      <c r="E75" s="57"/>
      <c r="F75" s="84"/>
      <c r="G75" s="34"/>
      <c r="H75" s="97"/>
      <c r="I75" s="15"/>
      <c r="J75" s="15"/>
    </row>
    <row r="76" spans="1:10" x14ac:dyDescent="0.35">
      <c r="A76" s="55"/>
      <c r="B76" s="56"/>
      <c r="C76" s="55"/>
      <c r="D76" s="15"/>
      <c r="E76" s="57"/>
      <c r="F76" s="84"/>
      <c r="G76" s="34"/>
      <c r="H76" s="97"/>
      <c r="I76" s="15"/>
      <c r="J76" s="15"/>
    </row>
    <row r="77" spans="1:10" x14ac:dyDescent="0.35">
      <c r="A77" s="55"/>
      <c r="B77" s="56"/>
      <c r="C77" s="55"/>
      <c r="D77" s="15"/>
      <c r="E77" s="57"/>
      <c r="F77" s="84"/>
      <c r="G77" s="34"/>
      <c r="H77" s="97"/>
      <c r="I77" s="15"/>
      <c r="J77" s="15"/>
    </row>
    <row r="78" spans="1:10" x14ac:dyDescent="0.35">
      <c r="A78" s="55"/>
      <c r="B78" s="56"/>
      <c r="C78" s="55"/>
      <c r="D78" s="15"/>
      <c r="E78" s="57"/>
      <c r="F78" s="84"/>
      <c r="G78" s="34"/>
      <c r="H78" s="97"/>
      <c r="I78" s="15"/>
      <c r="J78" s="15"/>
    </row>
    <row r="79" spans="1:10" x14ac:dyDescent="0.35">
      <c r="A79" s="55"/>
      <c r="B79" s="56"/>
      <c r="C79" s="55"/>
      <c r="D79" s="15"/>
      <c r="E79" s="57"/>
      <c r="F79" s="84"/>
      <c r="G79" s="34"/>
      <c r="H79" s="97"/>
      <c r="I79" s="15"/>
      <c r="J79" s="15"/>
    </row>
    <row r="80" spans="1:10" x14ac:dyDescent="0.35">
      <c r="A80" s="55"/>
      <c r="B80" s="56"/>
      <c r="C80" s="55"/>
      <c r="D80" s="15"/>
      <c r="E80" s="57"/>
      <c r="F80" s="84"/>
      <c r="G80" s="34"/>
      <c r="H80" s="97"/>
      <c r="I80" s="15"/>
      <c r="J80" s="15"/>
    </row>
    <row r="81" spans="1:10" x14ac:dyDescent="0.35">
      <c r="A81" s="55"/>
      <c r="B81" s="56"/>
      <c r="C81" s="55"/>
      <c r="D81" s="15"/>
      <c r="E81" s="57"/>
      <c r="F81" s="84"/>
      <c r="G81" s="34"/>
      <c r="H81" s="97"/>
      <c r="I81" s="21"/>
      <c r="J81" s="21"/>
    </row>
    <row r="82" spans="1:10" x14ac:dyDescent="0.35">
      <c r="A82" s="55"/>
      <c r="B82" s="56"/>
      <c r="C82" s="55"/>
      <c r="D82" s="15"/>
      <c r="E82" s="57"/>
      <c r="F82" s="84"/>
      <c r="G82" s="34"/>
      <c r="H82" s="97"/>
      <c r="I82" s="15"/>
      <c r="J82" s="15"/>
    </row>
    <row r="83" spans="1:10" x14ac:dyDescent="0.35">
      <c r="A83" s="55"/>
      <c r="B83" s="56"/>
      <c r="C83" s="55"/>
      <c r="D83" s="15"/>
      <c r="E83" s="57"/>
      <c r="F83" s="84"/>
      <c r="G83" s="34"/>
      <c r="H83" s="97"/>
      <c r="I83" s="15"/>
      <c r="J83" s="15"/>
    </row>
    <row r="84" spans="1:10" ht="15.5" x14ac:dyDescent="0.35">
      <c r="A84" s="55"/>
      <c r="B84" s="56"/>
      <c r="C84" s="55"/>
      <c r="D84" s="15"/>
      <c r="E84" s="57"/>
      <c r="F84" s="84"/>
      <c r="G84" s="34"/>
      <c r="H84" s="97"/>
      <c r="I84" s="22"/>
      <c r="J84" s="22"/>
    </row>
    <row r="85" spans="1:10" ht="15.5" x14ac:dyDescent="0.35">
      <c r="A85" s="55"/>
      <c r="B85" s="56"/>
      <c r="C85" s="55"/>
      <c r="D85" s="15"/>
      <c r="E85" s="57"/>
      <c r="F85" s="84"/>
      <c r="G85" s="34"/>
      <c r="H85" s="97"/>
      <c r="I85" s="22"/>
      <c r="J85" s="22"/>
    </row>
    <row r="86" spans="1:10" x14ac:dyDescent="0.35">
      <c r="A86" s="55"/>
      <c r="B86" s="56"/>
      <c r="C86" s="55"/>
      <c r="D86" s="15"/>
      <c r="E86" s="57"/>
      <c r="F86" s="84"/>
      <c r="G86" s="34"/>
      <c r="H86" s="97"/>
      <c r="I86" s="21"/>
      <c r="J86" s="21"/>
    </row>
    <row r="87" spans="1:10" ht="15.5" x14ac:dyDescent="0.35">
      <c r="A87" s="62"/>
      <c r="B87" s="56"/>
      <c r="C87" s="55"/>
      <c r="D87" s="15"/>
      <c r="E87" s="57"/>
      <c r="F87" s="84"/>
      <c r="G87" s="34"/>
      <c r="H87" s="97"/>
      <c r="I87" s="21"/>
      <c r="J87" s="21"/>
    </row>
    <row r="88" spans="1:10" ht="15.5" x14ac:dyDescent="0.35">
      <c r="A88" s="62"/>
      <c r="B88" s="56"/>
      <c r="C88" s="55"/>
      <c r="D88" s="15"/>
      <c r="E88" s="57"/>
      <c r="F88" s="84"/>
      <c r="G88" s="34"/>
      <c r="H88" s="97"/>
      <c r="I88" s="21"/>
      <c r="J88" s="21"/>
    </row>
    <row r="89" spans="1:10" ht="15.5" x14ac:dyDescent="0.35">
      <c r="A89" s="65"/>
      <c r="B89" s="56"/>
      <c r="C89" s="55"/>
      <c r="D89" s="15"/>
      <c r="E89" s="57"/>
      <c r="F89" s="84"/>
      <c r="G89" s="34"/>
      <c r="H89" s="97"/>
      <c r="I89" s="21"/>
      <c r="J89" s="21"/>
    </row>
    <row r="90" spans="1:10" ht="15.5" x14ac:dyDescent="0.35">
      <c r="A90" s="65"/>
      <c r="B90" s="56"/>
      <c r="C90" s="55"/>
      <c r="D90" s="15"/>
      <c r="E90" s="57"/>
      <c r="F90" s="84"/>
      <c r="G90" s="34"/>
      <c r="H90" s="97"/>
      <c r="I90" s="21"/>
      <c r="J90" s="21"/>
    </row>
    <row r="91" spans="1:10" ht="15.5" x14ac:dyDescent="0.35">
      <c r="A91" s="65"/>
      <c r="B91" s="56"/>
      <c r="C91" s="55"/>
      <c r="D91" s="15"/>
      <c r="E91" s="57"/>
      <c r="F91" s="84"/>
      <c r="G91" s="34"/>
      <c r="H91" s="97"/>
      <c r="I91" s="21"/>
      <c r="J91" s="21"/>
    </row>
    <row r="92" spans="1:10" ht="15.5" x14ac:dyDescent="0.35">
      <c r="A92" s="65"/>
      <c r="B92" s="56"/>
      <c r="C92" s="55"/>
      <c r="D92" s="15"/>
      <c r="E92" s="57"/>
      <c r="F92" s="84"/>
      <c r="G92" s="34"/>
      <c r="H92" s="97"/>
      <c r="I92" s="21"/>
      <c r="J92" s="21"/>
    </row>
    <row r="93" spans="1:10" ht="15.5" x14ac:dyDescent="0.35">
      <c r="A93" s="65"/>
      <c r="B93" s="56"/>
      <c r="C93" s="55"/>
      <c r="D93" s="15"/>
      <c r="E93" s="57"/>
      <c r="F93" s="84"/>
      <c r="G93" s="34"/>
      <c r="H93" s="97"/>
      <c r="I93" s="21"/>
      <c r="J93" s="21"/>
    </row>
    <row r="94" spans="1:10" x14ac:dyDescent="0.35">
      <c r="A94" s="59"/>
      <c r="B94" s="56"/>
      <c r="C94" s="55"/>
      <c r="D94" s="15"/>
      <c r="E94" s="57"/>
      <c r="F94" s="84"/>
      <c r="G94" s="34"/>
      <c r="H94" s="97"/>
      <c r="I94" s="21"/>
      <c r="J94" s="21"/>
    </row>
    <row r="95" spans="1:10" ht="15.5" x14ac:dyDescent="0.35">
      <c r="A95" s="65"/>
      <c r="B95" s="56"/>
      <c r="C95" s="55"/>
      <c r="D95" s="15"/>
      <c r="E95" s="57"/>
      <c r="F95" s="84"/>
      <c r="G95" s="34"/>
      <c r="H95" s="97"/>
      <c r="I95" s="21"/>
      <c r="J95" s="21"/>
    </row>
    <row r="96" spans="1:10" ht="15.5" x14ac:dyDescent="0.35">
      <c r="A96" s="65"/>
      <c r="B96" s="56"/>
      <c r="C96" s="55"/>
      <c r="D96" s="15"/>
      <c r="E96" s="57"/>
      <c r="F96" s="84"/>
      <c r="G96" s="34"/>
      <c r="H96" s="97"/>
      <c r="I96" s="15"/>
      <c r="J96" s="15"/>
    </row>
    <row r="97" spans="1:10" ht="15.5" x14ac:dyDescent="0.35">
      <c r="A97" s="65"/>
      <c r="B97" s="58"/>
      <c r="C97" s="59"/>
      <c r="D97" s="21"/>
      <c r="E97" s="60"/>
      <c r="F97" s="85"/>
      <c r="G97" s="25"/>
      <c r="H97" s="98"/>
      <c r="I97" s="15"/>
      <c r="J97" s="15"/>
    </row>
    <row r="98" spans="1:10" x14ac:dyDescent="0.35">
      <c r="A98" s="55"/>
      <c r="B98" s="56"/>
      <c r="C98" s="55"/>
      <c r="D98" s="15"/>
      <c r="E98" s="57"/>
      <c r="F98" s="84"/>
      <c r="G98" s="34"/>
      <c r="H98" s="97"/>
      <c r="I98" s="15"/>
      <c r="J98" s="15"/>
    </row>
    <row r="99" spans="1:10" x14ac:dyDescent="0.35">
      <c r="A99" s="55"/>
      <c r="B99" s="56"/>
      <c r="C99" s="55"/>
      <c r="D99" s="15"/>
      <c r="E99" s="57"/>
      <c r="F99" s="84"/>
      <c r="G99" s="34"/>
      <c r="H99" s="97"/>
      <c r="I99" s="15"/>
      <c r="J99" s="15"/>
    </row>
    <row r="100" spans="1:10" ht="15.5" x14ac:dyDescent="0.35">
      <c r="A100" s="55"/>
      <c r="B100" s="61"/>
      <c r="C100" s="62"/>
      <c r="D100" s="22"/>
      <c r="E100" s="63"/>
      <c r="F100" s="86"/>
      <c r="G100" s="64"/>
      <c r="H100" s="99"/>
      <c r="I100" s="25"/>
      <c r="J100" s="25"/>
    </row>
    <row r="101" spans="1:10" ht="15.5" x14ac:dyDescent="0.35">
      <c r="A101" s="55"/>
      <c r="B101" s="61"/>
      <c r="C101" s="62"/>
      <c r="D101" s="22"/>
      <c r="E101" s="63"/>
      <c r="F101" s="86"/>
      <c r="G101" s="64"/>
      <c r="H101" s="99"/>
      <c r="I101" s="25"/>
      <c r="J101" s="25"/>
    </row>
    <row r="102" spans="1:10" x14ac:dyDescent="0.35">
      <c r="A102" s="55"/>
      <c r="B102" s="58"/>
      <c r="C102" s="59"/>
      <c r="D102" s="21"/>
      <c r="E102" s="60"/>
      <c r="F102" s="85"/>
      <c r="G102" s="25"/>
      <c r="H102" s="98"/>
      <c r="I102" s="25"/>
      <c r="J102" s="25"/>
    </row>
    <row r="103" spans="1:10" ht="15.5" x14ac:dyDescent="0.35">
      <c r="A103" s="55"/>
      <c r="B103" s="58"/>
      <c r="C103" s="59"/>
      <c r="D103" s="21"/>
      <c r="E103" s="60"/>
      <c r="F103" s="85"/>
      <c r="G103" s="25"/>
      <c r="H103" s="100"/>
      <c r="I103" s="31"/>
      <c r="J103" s="31"/>
    </row>
    <row r="104" spans="1:10" x14ac:dyDescent="0.35">
      <c r="A104" s="55"/>
      <c r="B104" s="58"/>
      <c r="C104" s="59"/>
      <c r="D104" s="21"/>
      <c r="E104" s="60"/>
      <c r="F104" s="85"/>
      <c r="G104" s="25"/>
      <c r="H104" s="100"/>
      <c r="I104" s="25"/>
      <c r="J104" s="25"/>
    </row>
    <row r="105" spans="1:10" x14ac:dyDescent="0.35">
      <c r="A105" s="55"/>
      <c r="B105" s="58"/>
      <c r="C105" s="59"/>
      <c r="D105" s="21"/>
      <c r="E105" s="60"/>
      <c r="F105" s="85"/>
      <c r="G105" s="25"/>
      <c r="H105" s="100"/>
      <c r="I105" s="15"/>
      <c r="J105" s="15"/>
    </row>
    <row r="106" spans="1:10" x14ac:dyDescent="0.35">
      <c r="A106" s="55"/>
      <c r="B106" s="58"/>
      <c r="C106" s="59"/>
      <c r="D106" s="21"/>
      <c r="E106" s="60"/>
      <c r="F106" s="85"/>
      <c r="G106" s="25"/>
      <c r="H106" s="100"/>
      <c r="I106" s="15"/>
      <c r="J106" s="15"/>
    </row>
    <row r="107" spans="1:10" x14ac:dyDescent="0.35">
      <c r="A107" s="55"/>
      <c r="B107" s="58"/>
      <c r="C107" s="59"/>
      <c r="D107" s="21"/>
      <c r="E107" s="60"/>
      <c r="F107" s="85"/>
      <c r="G107" s="25"/>
      <c r="H107" s="100"/>
      <c r="I107" s="34"/>
      <c r="J107" s="34"/>
    </row>
    <row r="108" spans="1:10" x14ac:dyDescent="0.35">
      <c r="A108" s="55"/>
      <c r="B108" s="58"/>
      <c r="C108" s="59"/>
      <c r="D108" s="21"/>
      <c r="E108" s="60"/>
      <c r="F108" s="85"/>
      <c r="G108" s="25"/>
      <c r="H108" s="100"/>
      <c r="I108" s="34"/>
      <c r="J108" s="34"/>
    </row>
    <row r="109" spans="1:10" x14ac:dyDescent="0.35">
      <c r="A109" s="55"/>
      <c r="B109" s="58"/>
      <c r="C109" s="59"/>
      <c r="D109" s="21"/>
      <c r="E109" s="60"/>
      <c r="F109" s="85"/>
      <c r="G109" s="25"/>
      <c r="H109" s="100"/>
      <c r="I109" s="15"/>
      <c r="J109" s="15"/>
    </row>
    <row r="110" spans="1:10" x14ac:dyDescent="0.35">
      <c r="A110" s="55"/>
      <c r="B110" s="58"/>
      <c r="C110" s="59"/>
      <c r="D110" s="21"/>
      <c r="E110" s="60"/>
      <c r="F110" s="85"/>
      <c r="G110" s="25"/>
      <c r="H110" s="100"/>
      <c r="I110" s="15"/>
      <c r="J110" s="15"/>
    </row>
    <row r="111" spans="1:10" x14ac:dyDescent="0.35">
      <c r="A111" s="55"/>
      <c r="B111" s="58"/>
      <c r="C111" s="59"/>
      <c r="D111" s="21"/>
      <c r="E111" s="60"/>
      <c r="F111" s="85"/>
      <c r="G111" s="25"/>
      <c r="H111" s="100"/>
      <c r="I111" s="15"/>
      <c r="J111" s="15"/>
    </row>
    <row r="112" spans="1:10" x14ac:dyDescent="0.35">
      <c r="A112" s="55"/>
      <c r="B112" s="56"/>
      <c r="C112" s="66"/>
      <c r="D112" s="67"/>
      <c r="E112" s="57"/>
      <c r="F112" s="84"/>
      <c r="G112" s="34"/>
      <c r="H112" s="100"/>
      <c r="I112" s="15"/>
      <c r="J112" s="15"/>
    </row>
    <row r="113" spans="1:10" x14ac:dyDescent="0.35">
      <c r="A113" s="55"/>
      <c r="B113" s="56"/>
      <c r="C113" s="66"/>
      <c r="D113" s="67"/>
      <c r="E113" s="57"/>
      <c r="F113" s="84"/>
      <c r="G113" s="34"/>
      <c r="H113" s="100"/>
      <c r="I113" s="15"/>
      <c r="J113" s="15"/>
    </row>
    <row r="114" spans="1:10" x14ac:dyDescent="0.35">
      <c r="A114" s="55"/>
      <c r="B114" s="56"/>
      <c r="C114" s="66"/>
      <c r="D114" s="67"/>
      <c r="E114" s="57"/>
      <c r="F114" s="84"/>
      <c r="G114" s="34"/>
      <c r="H114" s="100"/>
      <c r="I114" s="34"/>
      <c r="J114" s="34"/>
    </row>
    <row r="115" spans="1:10" x14ac:dyDescent="0.35">
      <c r="A115" s="55"/>
      <c r="B115" s="56"/>
      <c r="C115" s="66"/>
      <c r="D115" s="67"/>
      <c r="E115" s="57"/>
      <c r="F115" s="84"/>
      <c r="G115" s="34"/>
      <c r="H115" s="100"/>
      <c r="I115" s="34"/>
      <c r="J115" s="34"/>
    </row>
    <row r="116" spans="1:10" x14ac:dyDescent="0.35">
      <c r="A116" s="55"/>
      <c r="B116" s="58"/>
      <c r="C116" s="59"/>
      <c r="D116" s="21"/>
      <c r="E116" s="60"/>
      <c r="F116" s="85"/>
      <c r="G116" s="25"/>
      <c r="H116" s="100"/>
      <c r="I116" s="34"/>
      <c r="J116" s="34"/>
    </row>
    <row r="117" spans="1:10" x14ac:dyDescent="0.35">
      <c r="A117" s="55"/>
      <c r="B117" s="58"/>
      <c r="C117" s="59"/>
      <c r="D117" s="21"/>
      <c r="E117" s="60"/>
      <c r="F117" s="85"/>
      <c r="G117" s="25"/>
      <c r="H117" s="100"/>
      <c r="I117" s="34"/>
      <c r="J117" s="34"/>
    </row>
    <row r="118" spans="1:10" x14ac:dyDescent="0.35">
      <c r="A118" s="55"/>
      <c r="B118" s="56"/>
      <c r="C118" s="66"/>
      <c r="D118" s="67"/>
      <c r="E118" s="57"/>
      <c r="F118" s="84"/>
      <c r="G118" s="34"/>
      <c r="H118" s="100"/>
      <c r="I118" s="34"/>
      <c r="J118" s="34"/>
    </row>
    <row r="119" spans="1:10" ht="15.5" x14ac:dyDescent="0.35">
      <c r="A119" s="55"/>
      <c r="B119" s="68"/>
      <c r="C119" s="69"/>
      <c r="D119" s="70"/>
      <c r="E119" s="71"/>
      <c r="F119" s="87"/>
      <c r="G119" s="72"/>
      <c r="H119" s="100"/>
      <c r="I119" s="34"/>
      <c r="J119" s="34"/>
    </row>
    <row r="120" spans="1:10" x14ac:dyDescent="0.35">
      <c r="A120" s="55"/>
      <c r="B120" s="56"/>
      <c r="C120" s="66"/>
      <c r="D120" s="67"/>
      <c r="E120" s="57"/>
      <c r="F120" s="84"/>
      <c r="G120" s="34"/>
      <c r="H120" s="100"/>
      <c r="I120" s="34"/>
      <c r="J120" s="34"/>
    </row>
    <row r="121" spans="1:10" x14ac:dyDescent="0.35">
      <c r="A121" s="55"/>
      <c r="B121" s="56"/>
      <c r="C121" s="66"/>
      <c r="D121" s="67"/>
      <c r="E121" s="57"/>
      <c r="F121" s="84"/>
      <c r="G121" s="34"/>
      <c r="H121" s="100"/>
      <c r="I121" s="34"/>
      <c r="J121" s="34"/>
    </row>
    <row r="122" spans="1:10" x14ac:dyDescent="0.35">
      <c r="A122" s="55"/>
      <c r="B122" s="56"/>
      <c r="C122" s="66"/>
      <c r="D122" s="67"/>
      <c r="E122" s="57"/>
      <c r="F122" s="84"/>
      <c r="G122" s="34"/>
      <c r="H122" s="100"/>
      <c r="I122" s="34"/>
      <c r="J122" s="34"/>
    </row>
    <row r="123" spans="1:10" x14ac:dyDescent="0.35">
      <c r="A123" s="55"/>
      <c r="B123" s="56"/>
      <c r="C123" s="66"/>
      <c r="D123" s="67"/>
      <c r="E123" s="57"/>
      <c r="F123" s="84"/>
      <c r="G123" s="34"/>
      <c r="H123" s="100"/>
      <c r="I123" s="55"/>
      <c r="J123" s="55"/>
    </row>
    <row r="124" spans="1:10" x14ac:dyDescent="0.35">
      <c r="B124" s="56"/>
      <c r="C124" s="66"/>
      <c r="D124" s="67"/>
      <c r="E124" s="57"/>
      <c r="F124" s="84"/>
      <c r="G124" s="34"/>
      <c r="H124" s="100"/>
    </row>
    <row r="125" spans="1:10" x14ac:dyDescent="0.35">
      <c r="B125" s="56"/>
      <c r="C125" s="66"/>
      <c r="D125" s="15"/>
      <c r="E125" s="15"/>
      <c r="F125" s="84"/>
      <c r="G125" s="15"/>
      <c r="H125" s="101"/>
    </row>
    <row r="126" spans="1:10" x14ac:dyDescent="0.35">
      <c r="B126" s="56"/>
      <c r="C126" s="66"/>
      <c r="D126" s="15"/>
      <c r="E126" s="15"/>
      <c r="F126" s="84"/>
      <c r="G126" s="15"/>
      <c r="H126" s="97"/>
    </row>
    <row r="127" spans="1:10" x14ac:dyDescent="0.35">
      <c r="B127" s="56"/>
      <c r="C127" s="66"/>
      <c r="D127" s="15"/>
      <c r="E127" s="15"/>
      <c r="F127" s="84"/>
      <c r="G127" s="15"/>
      <c r="H127" s="97"/>
    </row>
    <row r="128" spans="1:10" x14ac:dyDescent="0.35">
      <c r="B128" s="56"/>
      <c r="C128" s="66"/>
      <c r="D128" s="15"/>
      <c r="E128" s="15"/>
      <c r="F128" s="84"/>
      <c r="G128" s="15"/>
      <c r="H128" s="97"/>
    </row>
    <row r="129" spans="2:8" x14ac:dyDescent="0.35">
      <c r="B129" s="56"/>
      <c r="C129" s="66"/>
      <c r="D129" s="15"/>
      <c r="E129" s="15"/>
      <c r="F129" s="84"/>
      <c r="G129" s="15"/>
      <c r="H129" s="97"/>
    </row>
    <row r="130" spans="2:8" x14ac:dyDescent="0.35">
      <c r="B130" s="56"/>
      <c r="C130" s="66"/>
      <c r="D130" s="67"/>
      <c r="E130" s="57"/>
      <c r="F130" s="84"/>
      <c r="G130" s="34"/>
      <c r="H130" s="100"/>
    </row>
    <row r="131" spans="2:8" x14ac:dyDescent="0.35">
      <c r="B131" s="56"/>
      <c r="C131" s="66"/>
      <c r="D131" s="67"/>
      <c r="E131" s="57"/>
      <c r="F131" s="84"/>
      <c r="G131" s="34"/>
      <c r="H131" s="100"/>
    </row>
    <row r="132" spans="2:8" x14ac:dyDescent="0.35">
      <c r="B132" s="56"/>
      <c r="C132" s="66"/>
      <c r="D132" s="67"/>
      <c r="E132" s="57"/>
      <c r="F132" s="84"/>
      <c r="G132" s="34"/>
      <c r="H132" s="100"/>
    </row>
    <row r="133" spans="2:8" x14ac:dyDescent="0.35">
      <c r="B133" s="56"/>
      <c r="C133" s="66"/>
      <c r="D133" s="67"/>
      <c r="E133" s="57"/>
      <c r="F133" s="84"/>
      <c r="G133" s="34"/>
      <c r="H133" s="100"/>
    </row>
    <row r="134" spans="2:8" x14ac:dyDescent="0.35">
      <c r="B134" s="56"/>
      <c r="C134" s="66"/>
      <c r="D134" s="67"/>
      <c r="E134" s="57"/>
      <c r="F134" s="84"/>
      <c r="G134" s="34"/>
      <c r="H134" s="100"/>
    </row>
    <row r="135" spans="2:8" x14ac:dyDescent="0.35">
      <c r="B135" s="56"/>
      <c r="C135" s="66"/>
      <c r="D135" s="67"/>
      <c r="E135" s="57"/>
      <c r="F135" s="84"/>
      <c r="G135" s="34"/>
      <c r="H135" s="100"/>
    </row>
    <row r="136" spans="2:8" x14ac:dyDescent="0.35">
      <c r="B136" s="56"/>
      <c r="C136" s="54"/>
      <c r="D136" s="15"/>
      <c r="E136" s="57"/>
      <c r="F136" s="84"/>
      <c r="G136" s="34"/>
      <c r="H136" s="97"/>
    </row>
    <row r="137" spans="2:8" x14ac:dyDescent="0.35">
      <c r="B137" s="56"/>
      <c r="C137" s="54"/>
      <c r="D137" s="15"/>
      <c r="E137" s="57"/>
      <c r="F137" s="84"/>
      <c r="G137" s="34"/>
      <c r="H137" s="97"/>
    </row>
    <row r="138" spans="2:8" x14ac:dyDescent="0.35">
      <c r="B138" s="56"/>
      <c r="C138" s="55"/>
      <c r="D138" s="15"/>
      <c r="E138" s="57"/>
      <c r="F138" s="84"/>
      <c r="G138" s="34"/>
      <c r="H138" s="97"/>
    </row>
    <row r="139" spans="2:8" x14ac:dyDescent="0.35">
      <c r="B139" s="55"/>
      <c r="C139" s="55"/>
      <c r="D139" s="15"/>
      <c r="E139" s="15"/>
      <c r="F139" s="88"/>
      <c r="G139" s="55"/>
      <c r="H139" s="97"/>
    </row>
  </sheetData>
  <mergeCells count="1">
    <mergeCell ref="B1:H1"/>
  </mergeCells>
  <phoneticPr fontId="7" type="noConversion"/>
  <pageMargins left="0.70866141732283472" right="0.70866141732283472" top="0.74803149606299213" bottom="0" header="0.31496062992125984" footer="0"/>
  <pageSetup paperSize="9"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1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H40" sqref="H40"/>
    </sheetView>
  </sheetViews>
  <sheetFormatPr defaultRowHeight="14.5" x14ac:dyDescent="0.35"/>
  <cols>
    <col min="1" max="1" width="5" bestFit="1" customWidth="1"/>
    <col min="2" max="2" width="11.90625" bestFit="1" customWidth="1"/>
    <col min="3" max="3" width="69.08984375" bestFit="1" customWidth="1"/>
    <col min="4" max="4" width="12.36328125" style="43" bestFit="1" customWidth="1"/>
    <col min="5" max="5" width="11.453125" style="43" bestFit="1" customWidth="1"/>
    <col min="6" max="6" width="9.54296875" style="89" bestFit="1" customWidth="1"/>
    <col min="7" max="7" width="9.54296875" bestFit="1" customWidth="1"/>
    <col min="8" max="8" width="11.08984375" style="96" customWidth="1"/>
    <col min="9" max="9" width="11.36328125" bestFit="1" customWidth="1"/>
  </cols>
  <sheetData>
    <row r="1" spans="1:9" ht="15.5" x14ac:dyDescent="0.35">
      <c r="A1" s="1"/>
      <c r="B1" s="263" t="s">
        <v>26</v>
      </c>
      <c r="C1" s="263"/>
      <c r="D1" s="263"/>
      <c r="E1" s="263"/>
      <c r="F1" s="263"/>
      <c r="G1" s="263"/>
      <c r="H1" s="263"/>
      <c r="I1" s="2"/>
    </row>
    <row r="2" spans="1:9" ht="15.5" x14ac:dyDescent="0.35">
      <c r="A2" s="1"/>
      <c r="B2" s="3"/>
      <c r="C2" s="1"/>
      <c r="D2" s="2"/>
      <c r="E2" s="4"/>
      <c r="F2" s="77"/>
      <c r="G2" s="5"/>
      <c r="H2" s="90"/>
      <c r="I2" s="2"/>
    </row>
    <row r="3" spans="1:9" ht="15.5" x14ac:dyDescent="0.35">
      <c r="A3" s="1"/>
      <c r="B3" s="6" t="s">
        <v>0</v>
      </c>
      <c r="C3" s="7" t="s">
        <v>1</v>
      </c>
      <c r="D3" s="8" t="s">
        <v>2</v>
      </c>
      <c r="E3" s="9" t="s">
        <v>3</v>
      </c>
      <c r="F3" s="78" t="s">
        <v>4</v>
      </c>
      <c r="G3" s="10" t="s">
        <v>5</v>
      </c>
      <c r="H3" s="91" t="s">
        <v>6</v>
      </c>
      <c r="I3" s="11"/>
    </row>
    <row r="4" spans="1:9" x14ac:dyDescent="0.35">
      <c r="B4" s="16">
        <v>43251</v>
      </c>
      <c r="C4" s="17" t="s">
        <v>8</v>
      </c>
      <c r="D4" s="18"/>
      <c r="E4" s="19"/>
      <c r="F4" s="79"/>
      <c r="G4" s="20"/>
      <c r="H4" s="92">
        <f>'1718'!H22</f>
        <v>311.33000000000015</v>
      </c>
      <c r="I4" s="25"/>
    </row>
    <row r="5" spans="1:9" x14ac:dyDescent="0.35">
      <c r="B5" s="12">
        <f>[1]Sheet1!B102</f>
        <v>43257</v>
      </c>
      <c r="C5" s="23" t="str">
        <f>[1]Sheet1!C102</f>
        <v>Timpsons - Fr Branningan Award Yr 17/18 (Kayleigh Allan)</v>
      </c>
      <c r="D5" s="24">
        <f>[1]Sheet1!D102</f>
        <v>11</v>
      </c>
      <c r="E5" s="24">
        <f>[1]Sheet1!E102</f>
        <v>74</v>
      </c>
      <c r="F5" s="80">
        <f>[1]Sheet1!F102</f>
        <v>25</v>
      </c>
      <c r="G5" s="23"/>
      <c r="H5" s="92">
        <f>(H4+G5-F5)</f>
        <v>286.33000000000015</v>
      </c>
      <c r="I5" s="25"/>
    </row>
    <row r="6" spans="1:9" ht="15.5" x14ac:dyDescent="0.35">
      <c r="B6" s="12">
        <f>[1]Sheet1!B103</f>
        <v>43273</v>
      </c>
      <c r="C6" s="23" t="str">
        <f>[1]Sheet1!C103</f>
        <v>Coffee morning</v>
      </c>
      <c r="D6" s="24"/>
      <c r="E6" s="24"/>
      <c r="F6" s="80"/>
      <c r="G6" s="23">
        <f>[1]Sheet1!G103</f>
        <v>127.05</v>
      </c>
      <c r="H6" s="92">
        <f t="shared" ref="H6:H7" si="0">(H5+G6-F6)</f>
        <v>413.38000000000017</v>
      </c>
      <c r="I6" s="31"/>
    </row>
    <row r="7" spans="1:9" x14ac:dyDescent="0.35">
      <c r="B7" s="12">
        <f>[1]Sheet1!B104</f>
        <v>43276</v>
      </c>
      <c r="C7" s="23" t="str">
        <f>[1]Sheet1!C104</f>
        <v>The Secret Garden - L Murphy (Flowers for Mrs Droy)</v>
      </c>
      <c r="D7" s="24">
        <f>[1]Sheet1!D104</f>
        <v>12</v>
      </c>
      <c r="E7" s="24">
        <f>[1]Sheet1!E104</f>
        <v>75</v>
      </c>
      <c r="F7" s="80">
        <f>[1]Sheet1!F104</f>
        <v>30</v>
      </c>
      <c r="G7" s="23"/>
      <c r="H7" s="92">
        <f t="shared" si="0"/>
        <v>383.38000000000017</v>
      </c>
      <c r="I7" s="25"/>
    </row>
    <row r="8" spans="1:9" x14ac:dyDescent="0.35">
      <c r="B8" s="12">
        <f>[1]Sheet1!B105</f>
        <v>43278</v>
      </c>
      <c r="C8" s="23" t="str">
        <f>[1]Sheet1!C105</f>
        <v>St. Mary's Nursery - School ties</v>
      </c>
      <c r="D8" s="24">
        <f>[1]Sheet1!D105</f>
        <v>13</v>
      </c>
      <c r="E8" s="24">
        <f>[1]Sheet1!E105</f>
        <v>76</v>
      </c>
      <c r="F8" s="80">
        <f>[1]Sheet1!F105</f>
        <v>91</v>
      </c>
      <c r="G8" s="23"/>
      <c r="H8" s="92">
        <f t="shared" ref="H8:H14" si="1">(H7+G8-F8)</f>
        <v>292.38000000000017</v>
      </c>
      <c r="I8" s="15"/>
    </row>
    <row r="9" spans="1:9" x14ac:dyDescent="0.35">
      <c r="B9" s="12">
        <f>[1]Sheet1!B106</f>
        <v>43279</v>
      </c>
      <c r="C9" s="23" t="str">
        <f>[1]Sheet1!C106</f>
        <v>Interest</v>
      </c>
      <c r="D9" s="24"/>
      <c r="E9" s="24"/>
      <c r="F9" s="80"/>
      <c r="G9" s="23">
        <f>[1]Sheet1!G106</f>
        <v>0.05</v>
      </c>
      <c r="H9" s="92">
        <f t="shared" si="1"/>
        <v>292.43000000000018</v>
      </c>
      <c r="I9" s="15"/>
    </row>
    <row r="10" spans="1:9" x14ac:dyDescent="0.35">
      <c r="B10" s="12">
        <f>[1]Sheet1!B108</f>
        <v>43336</v>
      </c>
      <c r="C10" s="23" t="str">
        <f>[1]Sheet1!C108</f>
        <v>Connect (formerly SPTC) membership</v>
      </c>
      <c r="D10" s="24">
        <v>14</v>
      </c>
      <c r="E10" s="24">
        <f>[1]Sheet1!E108</f>
        <v>77</v>
      </c>
      <c r="F10" s="80">
        <f>[1]Sheet1!F108</f>
        <v>118</v>
      </c>
      <c r="G10" s="23"/>
      <c r="H10" s="94">
        <f t="shared" si="1"/>
        <v>174.43000000000018</v>
      </c>
      <c r="I10" s="43"/>
    </row>
    <row r="11" spans="1:9" x14ac:dyDescent="0.35">
      <c r="B11" s="12">
        <f>[1]Sheet1!B109</f>
        <v>43370</v>
      </c>
      <c r="C11" s="23" t="str">
        <f>[1]Sheet1!C109</f>
        <v>Interest</v>
      </c>
      <c r="D11" s="24"/>
      <c r="E11" s="24"/>
      <c r="F11" s="80"/>
      <c r="G11" s="23">
        <f>[1]Sheet1!G109</f>
        <v>0.05</v>
      </c>
      <c r="H11" s="93">
        <f t="shared" si="1"/>
        <v>174.48000000000019</v>
      </c>
      <c r="I11" s="34"/>
    </row>
    <row r="12" spans="1:9" x14ac:dyDescent="0.35">
      <c r="B12" s="12">
        <f>[1]Sheet1!B110</f>
        <v>43374</v>
      </c>
      <c r="C12" s="23" t="str">
        <f>[1]Sheet1!C110</f>
        <v>Tesco Bag Packing (29th Sept)</v>
      </c>
      <c r="D12" s="24"/>
      <c r="E12" s="24"/>
      <c r="F12" s="80"/>
      <c r="G12" s="23">
        <f>[1]Sheet1!G110</f>
        <v>478.75</v>
      </c>
      <c r="H12" s="93">
        <f t="shared" si="1"/>
        <v>653.23000000000025</v>
      </c>
      <c r="I12" s="34"/>
    </row>
    <row r="13" spans="1:9" x14ac:dyDescent="0.35">
      <c r="B13" s="12">
        <f>[1]Sheet1!B111</f>
        <v>43385</v>
      </c>
      <c r="C13" s="23" t="str">
        <f>[1]Sheet1!C111</f>
        <v>Raffle - Parents' night</v>
      </c>
      <c r="D13" s="24"/>
      <c r="E13" s="24"/>
      <c r="F13" s="80"/>
      <c r="G13" s="102">
        <f>[1]Sheet1!G111</f>
        <v>226</v>
      </c>
      <c r="H13" s="93">
        <f t="shared" si="1"/>
        <v>879.23000000000025</v>
      </c>
      <c r="I13" s="34"/>
    </row>
    <row r="14" spans="1:9" x14ac:dyDescent="0.35">
      <c r="B14" s="12">
        <f>[1]Sheet1!B112</f>
        <v>43413</v>
      </c>
      <c r="C14" s="23" t="str">
        <f>[1]Sheet1!C112</f>
        <v>Coffee morning</v>
      </c>
      <c r="D14" s="24"/>
      <c r="E14" s="24"/>
      <c r="F14" s="80"/>
      <c r="G14" s="102">
        <f>[1]Sheet1!G112</f>
        <v>112</v>
      </c>
      <c r="H14" s="93">
        <f t="shared" si="1"/>
        <v>991.23000000000025</v>
      </c>
      <c r="I14" s="34"/>
    </row>
    <row r="15" spans="1:9" x14ac:dyDescent="0.35">
      <c r="B15" s="12">
        <f>[1]Sheet1!B113</f>
        <v>43418</v>
      </c>
      <c r="C15" s="23" t="str">
        <f>[1]Sheet1!C113</f>
        <v>Cheque made payable to St. Mary's Primary School (Christmas Fayre)</v>
      </c>
      <c r="D15" s="24">
        <v>15</v>
      </c>
      <c r="E15" s="24">
        <f>[1]Sheet1!E113</f>
        <v>78</v>
      </c>
      <c r="F15" s="80">
        <f>[1]Sheet1!F113</f>
        <v>250</v>
      </c>
      <c r="G15" s="23"/>
      <c r="H15" s="93">
        <f t="shared" ref="H15:H18" si="2">(H14+G15-F15)</f>
        <v>741.23000000000025</v>
      </c>
      <c r="I15" s="34"/>
    </row>
    <row r="16" spans="1:9" x14ac:dyDescent="0.35">
      <c r="B16" s="12">
        <f>[1]Sheet1!B114</f>
        <v>43420</v>
      </c>
      <c r="C16" s="23" t="str">
        <f>[1]Sheet1!C114</f>
        <v>Cheque made payable to St. Mary's Primary School - Book Week (w/c 19.11)</v>
      </c>
      <c r="D16" s="24">
        <v>16</v>
      </c>
      <c r="E16" s="24">
        <f>[1]Sheet1!E114</f>
        <v>79</v>
      </c>
      <c r="F16" s="80">
        <f>[1]Sheet1!F114</f>
        <v>300</v>
      </c>
      <c r="G16" s="23"/>
      <c r="H16" s="93">
        <f t="shared" si="2"/>
        <v>441.23000000000025</v>
      </c>
      <c r="I16" s="34"/>
    </row>
    <row r="17" spans="2:10" x14ac:dyDescent="0.35">
      <c r="B17" s="12">
        <f>[1]Sheet1!B115</f>
        <v>43444</v>
      </c>
      <c r="C17" s="23" t="str">
        <f>[1]Sheet1!C115</f>
        <v>Proceeds from Christmas Fayre (7/12/18)</v>
      </c>
      <c r="D17" s="24"/>
      <c r="E17" s="24"/>
      <c r="F17" s="80"/>
      <c r="G17" s="80">
        <f>[1]Sheet1!G115</f>
        <v>2792.65</v>
      </c>
      <c r="H17" s="93">
        <f t="shared" si="2"/>
        <v>3233.88</v>
      </c>
      <c r="I17" s="34"/>
    </row>
    <row r="18" spans="2:10" x14ac:dyDescent="0.35">
      <c r="B18" s="12">
        <f>[1]Sheet1!B116</f>
        <v>43444</v>
      </c>
      <c r="C18" s="23" t="str">
        <f>[1]Sheet1!C116</f>
        <v>Cheque made payable to St. Mary's Primary School</v>
      </c>
      <c r="D18" s="24">
        <v>17</v>
      </c>
      <c r="E18" s="24">
        <f>[1]Sheet1!E116</f>
        <v>80</v>
      </c>
      <c r="F18" s="80">
        <f>[1]Sheet1!F116</f>
        <v>2792.65</v>
      </c>
      <c r="G18" s="23"/>
      <c r="H18" s="93">
        <f t="shared" si="2"/>
        <v>441.23</v>
      </c>
      <c r="I18" s="34"/>
    </row>
    <row r="19" spans="2:10" x14ac:dyDescent="0.35">
      <c r="B19" s="12">
        <f>[1]Sheet1!B117</f>
        <v>43462</v>
      </c>
      <c r="C19" s="23" t="str">
        <f>[1]Sheet1!C117</f>
        <v>interest received</v>
      </c>
      <c r="D19" s="24"/>
      <c r="E19" s="24"/>
      <c r="F19" s="80"/>
      <c r="G19" s="23">
        <f>[1]Sheet1!G117</f>
        <v>0.11</v>
      </c>
      <c r="H19" s="93">
        <f>(H18+G19-F19)</f>
        <v>441.34000000000003</v>
      </c>
      <c r="I19" s="34"/>
    </row>
    <row r="20" spans="2:10" x14ac:dyDescent="0.35">
      <c r="B20" s="12">
        <f>[1]Sheet1!B118</f>
        <v>43111</v>
      </c>
      <c r="C20" s="23" t="str">
        <f>[1]Sheet1!C118</f>
        <v>Groundwork UK - Tesco</v>
      </c>
      <c r="D20" s="24"/>
      <c r="E20" s="24"/>
      <c r="F20" s="80"/>
      <c r="G20" s="80">
        <f>[1]Sheet1!G118</f>
        <v>3000</v>
      </c>
      <c r="H20" s="93">
        <f>(H19+G20-F20)</f>
        <v>3441.34</v>
      </c>
      <c r="I20" s="34"/>
    </row>
    <row r="21" spans="2:10" x14ac:dyDescent="0.35">
      <c r="B21" s="12">
        <v>43501</v>
      </c>
      <c r="C21" s="23" t="s">
        <v>37</v>
      </c>
      <c r="D21" s="24">
        <v>18</v>
      </c>
      <c r="E21" s="24">
        <v>81</v>
      </c>
      <c r="F21" s="80">
        <v>30</v>
      </c>
      <c r="G21" s="23"/>
      <c r="H21" s="93">
        <f>(H20+G21-F21)</f>
        <v>3411.34</v>
      </c>
      <c r="I21" s="34"/>
    </row>
    <row r="22" spans="2:10" x14ac:dyDescent="0.35">
      <c r="B22" s="12">
        <v>43504</v>
      </c>
      <c r="C22" s="23" t="s">
        <v>27</v>
      </c>
      <c r="D22" s="24"/>
      <c r="E22" s="13"/>
      <c r="F22" s="81"/>
      <c r="G22" s="14">
        <v>155</v>
      </c>
      <c r="H22" s="93">
        <f>(H21+G22-F22)</f>
        <v>3566.34</v>
      </c>
      <c r="I22" s="34"/>
    </row>
    <row r="23" spans="2:10" x14ac:dyDescent="0.35">
      <c r="B23" s="12">
        <v>43551</v>
      </c>
      <c r="C23" s="23" t="s">
        <v>36</v>
      </c>
      <c r="D23" s="37">
        <v>19</v>
      </c>
      <c r="E23" s="13">
        <v>82</v>
      </c>
      <c r="F23" s="81">
        <v>150</v>
      </c>
      <c r="G23" s="14"/>
      <c r="H23" s="93">
        <f>(H22+G23-F23)</f>
        <v>3416.34</v>
      </c>
      <c r="I23" s="34"/>
    </row>
    <row r="24" spans="2:10" x14ac:dyDescent="0.35">
      <c r="B24" s="12">
        <v>43552</v>
      </c>
      <c r="C24" s="23" t="s">
        <v>7</v>
      </c>
      <c r="D24" s="37"/>
      <c r="E24" s="13"/>
      <c r="F24" s="81"/>
      <c r="G24" s="14">
        <v>0.32</v>
      </c>
      <c r="H24" s="93">
        <f t="shared" ref="H24:H31" si="3">(H23+G24-F24)</f>
        <v>3416.6600000000003</v>
      </c>
      <c r="I24" s="34"/>
    </row>
    <row r="25" spans="2:10" x14ac:dyDescent="0.35">
      <c r="B25" s="12">
        <v>43553</v>
      </c>
      <c r="C25" s="103" t="s">
        <v>28</v>
      </c>
      <c r="D25" s="37"/>
      <c r="E25" s="13"/>
      <c r="F25" s="81"/>
      <c r="G25" s="14">
        <v>298.75</v>
      </c>
      <c r="H25" s="93">
        <f t="shared" si="3"/>
        <v>3715.4100000000003</v>
      </c>
      <c r="I25" s="34"/>
    </row>
    <row r="26" spans="2:10" x14ac:dyDescent="0.35">
      <c r="B26" s="12">
        <v>43557</v>
      </c>
      <c r="C26" s="103" t="s">
        <v>30</v>
      </c>
      <c r="D26" s="37"/>
      <c r="E26" s="13"/>
      <c r="F26" s="81"/>
      <c r="G26" s="14">
        <v>200</v>
      </c>
      <c r="H26" s="93">
        <f t="shared" si="3"/>
        <v>3915.4100000000003</v>
      </c>
      <c r="I26" s="34"/>
    </row>
    <row r="27" spans="2:10" x14ac:dyDescent="0.35">
      <c r="B27" s="12">
        <v>43586</v>
      </c>
      <c r="C27" s="23" t="s">
        <v>35</v>
      </c>
      <c r="D27" s="37">
        <v>20</v>
      </c>
      <c r="E27" s="13">
        <v>83</v>
      </c>
      <c r="F27" s="81">
        <v>105</v>
      </c>
      <c r="G27" s="14"/>
      <c r="H27" s="93">
        <f t="shared" si="3"/>
        <v>3810.4100000000003</v>
      </c>
      <c r="I27" s="34"/>
      <c r="J27" s="104"/>
    </row>
    <row r="28" spans="2:10" x14ac:dyDescent="0.35">
      <c r="B28" s="12">
        <v>43586</v>
      </c>
      <c r="C28" s="23" t="s">
        <v>34</v>
      </c>
      <c r="D28" s="37" t="s">
        <v>51</v>
      </c>
      <c r="E28" s="13">
        <v>84</v>
      </c>
      <c r="F28" s="81">
        <v>193.75</v>
      </c>
      <c r="G28" s="14"/>
      <c r="H28" s="93">
        <f t="shared" si="3"/>
        <v>3616.6600000000003</v>
      </c>
      <c r="I28" s="34"/>
    </row>
    <row r="29" spans="2:10" x14ac:dyDescent="0.35">
      <c r="B29" s="12">
        <v>43595</v>
      </c>
      <c r="C29" s="23" t="s">
        <v>29</v>
      </c>
      <c r="D29" s="37"/>
      <c r="E29" s="13"/>
      <c r="F29" s="81"/>
      <c r="G29" s="14">
        <v>234.65</v>
      </c>
      <c r="H29" s="93">
        <f t="shared" si="3"/>
        <v>3851.3100000000004</v>
      </c>
      <c r="I29" s="34"/>
    </row>
    <row r="30" spans="2:10" x14ac:dyDescent="0.35">
      <c r="B30" s="12">
        <v>43595</v>
      </c>
      <c r="C30" s="23" t="s">
        <v>33</v>
      </c>
      <c r="D30" s="37">
        <v>21</v>
      </c>
      <c r="E30" s="13">
        <v>85</v>
      </c>
      <c r="F30" s="81">
        <v>17.5</v>
      </c>
      <c r="G30" s="14"/>
      <c r="H30" s="93">
        <f t="shared" si="3"/>
        <v>3833.8100000000004</v>
      </c>
      <c r="I30" s="34"/>
    </row>
    <row r="31" spans="2:10" x14ac:dyDescent="0.35">
      <c r="B31" s="12">
        <v>43595</v>
      </c>
      <c r="C31" s="23" t="s">
        <v>32</v>
      </c>
      <c r="D31" s="37">
        <v>22</v>
      </c>
      <c r="E31" s="13">
        <v>86</v>
      </c>
      <c r="F31" s="81">
        <v>234.65</v>
      </c>
      <c r="G31" s="14"/>
      <c r="H31" s="93">
        <f t="shared" si="3"/>
        <v>3599.1600000000003</v>
      </c>
      <c r="I31" s="34"/>
    </row>
    <row r="32" spans="2:10" x14ac:dyDescent="0.35">
      <c r="B32" s="12">
        <v>43601</v>
      </c>
      <c r="C32" s="23" t="s">
        <v>31</v>
      </c>
      <c r="D32" s="37">
        <v>23</v>
      </c>
      <c r="E32" s="13">
        <v>87</v>
      </c>
      <c r="F32" s="81">
        <v>215.94</v>
      </c>
      <c r="G32" s="14"/>
      <c r="H32" s="93">
        <f>(H31+G32-F32)</f>
        <v>3383.2200000000003</v>
      </c>
      <c r="I32" s="34"/>
    </row>
    <row r="33" spans="1:9" x14ac:dyDescent="0.35">
      <c r="B33" s="12">
        <v>43619</v>
      </c>
      <c r="C33" s="23" t="s">
        <v>38</v>
      </c>
      <c r="D33" s="37">
        <v>24</v>
      </c>
      <c r="E33" s="13">
        <v>88</v>
      </c>
      <c r="F33" s="81">
        <v>30</v>
      </c>
      <c r="G33" s="14"/>
      <c r="H33" s="93">
        <f>(H32+G33-F33)</f>
        <v>3353.2200000000003</v>
      </c>
      <c r="I33" s="34"/>
    </row>
    <row r="34" spans="1:9" x14ac:dyDescent="0.35">
      <c r="B34" s="12">
        <v>43634</v>
      </c>
      <c r="C34" s="23" t="s">
        <v>39</v>
      </c>
      <c r="D34" s="37">
        <v>25</v>
      </c>
      <c r="E34" s="13">
        <v>89</v>
      </c>
      <c r="F34" s="81">
        <v>122</v>
      </c>
      <c r="G34" s="14"/>
      <c r="H34" s="93">
        <f>(H33+G34-F34)</f>
        <v>3231.2200000000003</v>
      </c>
      <c r="I34" s="34"/>
    </row>
    <row r="35" spans="1:9" x14ac:dyDescent="0.35">
      <c r="B35" s="12">
        <v>43640</v>
      </c>
      <c r="C35" s="23" t="s">
        <v>42</v>
      </c>
      <c r="D35" s="37"/>
      <c r="E35" s="13"/>
      <c r="F35" s="81"/>
      <c r="G35" s="14">
        <v>228.9</v>
      </c>
      <c r="H35" s="93">
        <f t="shared" ref="H35:H36" si="4">(H34+G35-F35)</f>
        <v>3460.1200000000003</v>
      </c>
      <c r="I35" s="34"/>
    </row>
    <row r="36" spans="1:9" x14ac:dyDescent="0.35">
      <c r="B36" s="12">
        <v>43643</v>
      </c>
      <c r="C36" s="23" t="s">
        <v>43</v>
      </c>
      <c r="D36" s="37"/>
      <c r="E36" s="13"/>
      <c r="F36" s="81"/>
      <c r="G36" s="14">
        <v>0.48</v>
      </c>
      <c r="H36" s="93">
        <f t="shared" si="4"/>
        <v>3460.6000000000004</v>
      </c>
      <c r="I36" s="34"/>
    </row>
    <row r="37" spans="1:9" x14ac:dyDescent="0.35">
      <c r="B37" s="12"/>
      <c r="C37" s="23"/>
      <c r="D37" s="37"/>
      <c r="E37" s="13"/>
      <c r="F37" s="81"/>
      <c r="G37" s="14"/>
      <c r="H37" s="93"/>
      <c r="I37" s="34"/>
    </row>
    <row r="38" spans="1:9" x14ac:dyDescent="0.35">
      <c r="B38" s="12"/>
      <c r="C38" s="73" t="s">
        <v>24</v>
      </c>
      <c r="D38" s="74"/>
      <c r="E38" s="75"/>
      <c r="F38" s="82"/>
      <c r="G38" s="76"/>
      <c r="H38" s="95">
        <f>H36</f>
        <v>3460.6000000000004</v>
      </c>
      <c r="I38" s="50"/>
    </row>
    <row r="39" spans="1:9" x14ac:dyDescent="0.35">
      <c r="B39" s="51"/>
      <c r="C39" s="52"/>
      <c r="D39" s="42"/>
      <c r="E39" s="53"/>
      <c r="F39" s="83"/>
      <c r="G39" s="50"/>
      <c r="I39" s="34"/>
    </row>
    <row r="40" spans="1:9" x14ac:dyDescent="0.35">
      <c r="B40" s="51"/>
      <c r="C40" s="54" t="s">
        <v>44</v>
      </c>
      <c r="D40" s="15"/>
      <c r="E40" s="53"/>
      <c r="F40" s="83"/>
      <c r="G40" s="50"/>
      <c r="H40" s="119">
        <v>3582.6</v>
      </c>
      <c r="I40" s="50"/>
    </row>
    <row r="41" spans="1:9" x14ac:dyDescent="0.35">
      <c r="B41" s="51"/>
      <c r="E41" s="53"/>
      <c r="F41" s="83"/>
      <c r="G41" s="50"/>
      <c r="I41" s="34"/>
    </row>
    <row r="42" spans="1:9" ht="15" thickBot="1" x14ac:dyDescent="0.4">
      <c r="A42" s="55"/>
      <c r="B42" s="56"/>
      <c r="C42" s="55" t="s">
        <v>40</v>
      </c>
      <c r="D42" s="15"/>
      <c r="E42" s="57"/>
      <c r="F42" s="84"/>
      <c r="G42" s="34"/>
      <c r="H42" s="105">
        <f>H38-H40</f>
        <v>-121.99999999999955</v>
      </c>
      <c r="I42" s="15" t="s">
        <v>41</v>
      </c>
    </row>
    <row r="43" spans="1:9" x14ac:dyDescent="0.35">
      <c r="A43" s="55"/>
      <c r="B43" s="56"/>
      <c r="C43" s="55"/>
      <c r="D43" s="15"/>
      <c r="E43" s="57"/>
      <c r="F43" s="84"/>
      <c r="G43" s="34"/>
      <c r="H43" s="97"/>
      <c r="I43" s="15"/>
    </row>
    <row r="44" spans="1:9" x14ac:dyDescent="0.35">
      <c r="A44" s="55"/>
      <c r="B44" s="56"/>
      <c r="C44" s="55"/>
      <c r="D44" s="15"/>
      <c r="E44" s="57"/>
      <c r="F44" s="84"/>
      <c r="G44" s="34"/>
      <c r="H44" s="97"/>
      <c r="I44" s="15"/>
    </row>
    <row r="45" spans="1:9" x14ac:dyDescent="0.35">
      <c r="A45" s="55"/>
      <c r="B45" s="56"/>
      <c r="C45" s="55"/>
      <c r="D45" s="15"/>
      <c r="E45" s="57"/>
      <c r="F45" s="84"/>
      <c r="G45" s="34"/>
      <c r="H45" s="97"/>
      <c r="I45" s="15"/>
    </row>
    <row r="46" spans="1:9" x14ac:dyDescent="0.35">
      <c r="A46" s="55"/>
      <c r="B46" s="56"/>
      <c r="C46" s="55"/>
      <c r="D46" s="15"/>
      <c r="E46" s="57"/>
      <c r="F46" s="84"/>
      <c r="G46" s="34"/>
      <c r="H46" s="97"/>
      <c r="I46" s="15"/>
    </row>
    <row r="47" spans="1:9" x14ac:dyDescent="0.35">
      <c r="A47" s="55"/>
      <c r="B47" s="56"/>
      <c r="C47" s="55"/>
      <c r="D47" s="15"/>
      <c r="E47" s="57"/>
      <c r="F47" s="84"/>
      <c r="G47" s="34"/>
      <c r="H47" s="97"/>
      <c r="I47" s="15"/>
    </row>
    <row r="48" spans="1:9" x14ac:dyDescent="0.35">
      <c r="A48" s="55"/>
      <c r="B48" s="56"/>
      <c r="C48" s="55"/>
      <c r="D48" s="15"/>
      <c r="E48" s="57"/>
      <c r="F48" s="84"/>
      <c r="G48" s="34"/>
      <c r="H48" s="97"/>
      <c r="I48" s="15"/>
    </row>
    <row r="49" spans="1:9" x14ac:dyDescent="0.35">
      <c r="A49" s="55"/>
      <c r="B49" s="56"/>
      <c r="C49" s="55"/>
      <c r="D49" s="15"/>
      <c r="E49" s="57"/>
      <c r="F49" s="84"/>
      <c r="G49" s="34"/>
      <c r="H49" s="97"/>
      <c r="I49" s="15"/>
    </row>
    <row r="50" spans="1:9" x14ac:dyDescent="0.35">
      <c r="A50" s="55"/>
      <c r="B50" s="56"/>
      <c r="C50" s="55"/>
      <c r="D50" s="15"/>
      <c r="E50" s="57"/>
      <c r="F50" s="84"/>
      <c r="G50" s="34"/>
      <c r="H50" s="97"/>
      <c r="I50" s="15"/>
    </row>
    <row r="51" spans="1:9" x14ac:dyDescent="0.35">
      <c r="A51" s="55"/>
      <c r="B51" s="56"/>
      <c r="C51" s="55"/>
      <c r="D51" s="15"/>
      <c r="E51" s="57"/>
      <c r="F51" s="84"/>
      <c r="G51" s="34"/>
      <c r="H51" s="97"/>
      <c r="I51" s="15"/>
    </row>
    <row r="52" spans="1:9" x14ac:dyDescent="0.35">
      <c r="A52" s="55"/>
      <c r="B52" s="56"/>
      <c r="C52" s="55"/>
      <c r="D52" s="15"/>
      <c r="E52" s="57"/>
      <c r="F52" s="84"/>
      <c r="G52" s="34"/>
      <c r="H52" s="97"/>
      <c r="I52" s="15"/>
    </row>
    <row r="53" spans="1:9" x14ac:dyDescent="0.35">
      <c r="A53" s="55"/>
      <c r="B53" s="56"/>
      <c r="C53" s="55"/>
      <c r="D53" s="15"/>
      <c r="E53" s="57"/>
      <c r="F53" s="84"/>
      <c r="G53" s="34"/>
      <c r="H53" s="97"/>
      <c r="I53" s="15"/>
    </row>
    <row r="54" spans="1:9" x14ac:dyDescent="0.35">
      <c r="A54" s="55"/>
      <c r="B54" s="56"/>
      <c r="C54" s="55"/>
      <c r="D54" s="15"/>
      <c r="E54" s="57"/>
      <c r="F54" s="84"/>
      <c r="G54" s="34"/>
      <c r="H54" s="97"/>
      <c r="I54" s="15"/>
    </row>
    <row r="55" spans="1:9" x14ac:dyDescent="0.35">
      <c r="A55" s="55"/>
      <c r="B55" s="56"/>
      <c r="C55" s="55"/>
      <c r="D55" s="15"/>
      <c r="E55" s="57"/>
      <c r="F55" s="84"/>
      <c r="G55" s="34"/>
      <c r="H55" s="97"/>
      <c r="I55" s="15"/>
    </row>
    <row r="56" spans="1:9" x14ac:dyDescent="0.35">
      <c r="A56" s="55"/>
      <c r="B56" s="56"/>
      <c r="C56" s="55"/>
      <c r="D56" s="15"/>
      <c r="E56" s="57"/>
      <c r="F56" s="84"/>
      <c r="G56" s="34"/>
      <c r="H56" s="97"/>
      <c r="I56" s="15"/>
    </row>
    <row r="57" spans="1:9" x14ac:dyDescent="0.35">
      <c r="A57" s="55"/>
      <c r="B57" s="56"/>
      <c r="C57" s="55"/>
      <c r="D57" s="15"/>
      <c r="E57" s="57"/>
      <c r="F57" s="84"/>
      <c r="G57" s="34"/>
      <c r="H57" s="97"/>
      <c r="I57" s="15"/>
    </row>
    <row r="58" spans="1:9" x14ac:dyDescent="0.35">
      <c r="A58" s="55"/>
      <c r="B58" s="56"/>
      <c r="C58" s="55"/>
      <c r="D58" s="15"/>
      <c r="E58" s="57"/>
      <c r="F58" s="84"/>
      <c r="G58" s="34"/>
      <c r="H58" s="97"/>
      <c r="I58" s="15"/>
    </row>
    <row r="59" spans="1:9" x14ac:dyDescent="0.35">
      <c r="A59" s="55"/>
      <c r="B59" s="56"/>
      <c r="C59" s="55"/>
      <c r="D59" s="15"/>
      <c r="E59" s="57"/>
      <c r="F59" s="84"/>
      <c r="G59" s="34"/>
      <c r="H59" s="97"/>
      <c r="I59" s="15"/>
    </row>
    <row r="60" spans="1:9" x14ac:dyDescent="0.35">
      <c r="A60" s="55"/>
      <c r="B60" s="56"/>
      <c r="C60" s="55"/>
      <c r="D60" s="15"/>
      <c r="E60" s="57"/>
      <c r="F60" s="84"/>
      <c r="G60" s="34"/>
      <c r="H60" s="97"/>
      <c r="I60" s="15"/>
    </row>
    <row r="61" spans="1:9" x14ac:dyDescent="0.35">
      <c r="A61" s="55"/>
      <c r="B61" s="56"/>
      <c r="C61" s="55"/>
      <c r="D61" s="15"/>
      <c r="E61" s="57"/>
      <c r="F61" s="84"/>
      <c r="G61" s="34"/>
      <c r="H61" s="97"/>
      <c r="I61" s="15"/>
    </row>
    <row r="62" spans="1:9" x14ac:dyDescent="0.35">
      <c r="A62" s="55"/>
      <c r="B62" s="56"/>
      <c r="C62" s="55"/>
      <c r="D62" s="15"/>
      <c r="E62" s="57"/>
      <c r="F62" s="84"/>
      <c r="G62" s="34"/>
      <c r="H62" s="97"/>
      <c r="I62" s="15"/>
    </row>
    <row r="63" spans="1:9" x14ac:dyDescent="0.35">
      <c r="A63" s="55"/>
      <c r="B63" s="56"/>
      <c r="C63" s="55"/>
      <c r="D63" s="15"/>
      <c r="E63" s="57"/>
      <c r="F63" s="84"/>
      <c r="G63" s="34"/>
      <c r="H63" s="97"/>
      <c r="I63" s="15"/>
    </row>
    <row r="64" spans="1:9" x14ac:dyDescent="0.35">
      <c r="A64" s="55"/>
      <c r="B64" s="56"/>
      <c r="C64" s="55"/>
      <c r="D64" s="15"/>
      <c r="E64" s="57"/>
      <c r="F64" s="84"/>
      <c r="G64" s="34"/>
      <c r="H64" s="97"/>
      <c r="I64" s="15"/>
    </row>
    <row r="65" spans="1:9" x14ac:dyDescent="0.35">
      <c r="A65" s="55"/>
      <c r="B65" s="56"/>
      <c r="C65" s="55"/>
      <c r="D65" s="15"/>
      <c r="E65" s="57"/>
      <c r="F65" s="84"/>
      <c r="G65" s="34"/>
      <c r="H65" s="97"/>
      <c r="I65" s="15"/>
    </row>
    <row r="66" spans="1:9" x14ac:dyDescent="0.35">
      <c r="A66" s="55"/>
      <c r="B66" s="56"/>
      <c r="C66" s="55"/>
      <c r="D66" s="15"/>
      <c r="E66" s="57"/>
      <c r="F66" s="84"/>
      <c r="G66" s="34"/>
      <c r="H66" s="97"/>
      <c r="I66" s="15"/>
    </row>
    <row r="67" spans="1:9" x14ac:dyDescent="0.35">
      <c r="A67" s="55"/>
      <c r="B67" s="56"/>
      <c r="C67" s="55"/>
      <c r="D67" s="15"/>
      <c r="E67" s="57"/>
      <c r="F67" s="84"/>
      <c r="G67" s="34"/>
      <c r="H67" s="97"/>
      <c r="I67" s="15"/>
    </row>
    <row r="68" spans="1:9" x14ac:dyDescent="0.35">
      <c r="A68" s="55"/>
      <c r="B68" s="56"/>
      <c r="C68" s="55"/>
      <c r="D68" s="15"/>
      <c r="E68" s="57"/>
      <c r="F68" s="84"/>
      <c r="G68" s="34"/>
      <c r="H68" s="97"/>
      <c r="I68" s="15"/>
    </row>
    <row r="69" spans="1:9" x14ac:dyDescent="0.35">
      <c r="A69" s="55"/>
      <c r="B69" s="56"/>
      <c r="C69" s="55"/>
      <c r="D69" s="15"/>
      <c r="E69" s="57"/>
      <c r="F69" s="84"/>
      <c r="G69" s="34"/>
      <c r="H69" s="97"/>
      <c r="I69" s="15"/>
    </row>
    <row r="70" spans="1:9" x14ac:dyDescent="0.35">
      <c r="A70" s="55"/>
      <c r="B70" s="56"/>
      <c r="C70" s="55"/>
      <c r="D70" s="15"/>
      <c r="E70" s="57"/>
      <c r="F70" s="84"/>
      <c r="G70" s="34"/>
      <c r="H70" s="97"/>
      <c r="I70" s="15"/>
    </row>
    <row r="71" spans="1:9" x14ac:dyDescent="0.35">
      <c r="A71" s="55"/>
      <c r="B71" s="56"/>
      <c r="C71" s="55"/>
      <c r="D71" s="15"/>
      <c r="E71" s="57"/>
      <c r="F71" s="84"/>
      <c r="G71" s="34"/>
      <c r="H71" s="97"/>
      <c r="I71" s="15"/>
    </row>
    <row r="72" spans="1:9" x14ac:dyDescent="0.35">
      <c r="A72" s="55"/>
      <c r="B72" s="56"/>
      <c r="C72" s="55"/>
      <c r="D72" s="15"/>
      <c r="E72" s="57"/>
      <c r="F72" s="84"/>
      <c r="G72" s="34"/>
      <c r="H72" s="97"/>
      <c r="I72" s="15"/>
    </row>
    <row r="73" spans="1:9" x14ac:dyDescent="0.35">
      <c r="A73" s="55"/>
      <c r="B73" s="56"/>
      <c r="C73" s="55"/>
      <c r="D73" s="15"/>
      <c r="E73" s="57"/>
      <c r="F73" s="84"/>
      <c r="G73" s="34"/>
      <c r="H73" s="97"/>
      <c r="I73" s="15"/>
    </row>
    <row r="74" spans="1:9" x14ac:dyDescent="0.35">
      <c r="A74" s="55"/>
      <c r="B74" s="56"/>
      <c r="C74" s="55"/>
      <c r="D74" s="15"/>
      <c r="E74" s="57"/>
      <c r="F74" s="84"/>
      <c r="G74" s="34"/>
      <c r="H74" s="97"/>
      <c r="I74" s="15"/>
    </row>
    <row r="75" spans="1:9" x14ac:dyDescent="0.35">
      <c r="A75" s="55"/>
      <c r="B75" s="56"/>
      <c r="C75" s="55"/>
      <c r="D75" s="15"/>
      <c r="E75" s="57"/>
      <c r="F75" s="84"/>
      <c r="G75" s="34"/>
      <c r="H75" s="97"/>
      <c r="I75" s="15"/>
    </row>
    <row r="76" spans="1:9" x14ac:dyDescent="0.35">
      <c r="A76" s="55"/>
      <c r="B76" s="56"/>
      <c r="C76" s="55"/>
      <c r="D76" s="15"/>
      <c r="E76" s="57"/>
      <c r="F76" s="84"/>
      <c r="G76" s="34"/>
      <c r="H76" s="97"/>
      <c r="I76" s="15"/>
    </row>
    <row r="77" spans="1:9" x14ac:dyDescent="0.35">
      <c r="A77" s="55"/>
      <c r="B77" s="56"/>
      <c r="C77" s="55"/>
      <c r="D77" s="15"/>
      <c r="E77" s="57"/>
      <c r="F77" s="84"/>
      <c r="G77" s="34"/>
      <c r="H77" s="97"/>
      <c r="I77" s="15"/>
    </row>
    <row r="78" spans="1:9" x14ac:dyDescent="0.35">
      <c r="A78" s="55"/>
      <c r="B78" s="56"/>
      <c r="C78" s="55"/>
      <c r="D78" s="15"/>
      <c r="E78" s="57"/>
      <c r="F78" s="84"/>
      <c r="G78" s="34"/>
      <c r="H78" s="97"/>
      <c r="I78" s="15"/>
    </row>
    <row r="79" spans="1:9" x14ac:dyDescent="0.35">
      <c r="A79" s="55"/>
      <c r="B79" s="58"/>
      <c r="C79" s="59"/>
      <c r="D79" s="21"/>
      <c r="E79" s="60"/>
      <c r="F79" s="85"/>
      <c r="G79" s="25"/>
      <c r="H79" s="98"/>
      <c r="I79" s="21"/>
    </row>
    <row r="80" spans="1:9" x14ac:dyDescent="0.35">
      <c r="A80" s="55"/>
      <c r="B80" s="56"/>
      <c r="C80" s="55"/>
      <c r="D80" s="15"/>
      <c r="E80" s="57"/>
      <c r="F80" s="84"/>
      <c r="G80" s="34"/>
      <c r="H80" s="97"/>
      <c r="I80" s="15"/>
    </row>
    <row r="81" spans="1:9" x14ac:dyDescent="0.35">
      <c r="A81" s="55"/>
      <c r="B81" s="56"/>
      <c r="C81" s="55"/>
      <c r="D81" s="15"/>
      <c r="E81" s="57"/>
      <c r="F81" s="84"/>
      <c r="G81" s="34"/>
      <c r="H81" s="97"/>
      <c r="I81" s="15"/>
    </row>
    <row r="82" spans="1:9" ht="15.5" x14ac:dyDescent="0.35">
      <c r="A82" s="55"/>
      <c r="B82" s="61"/>
      <c r="C82" s="62"/>
      <c r="D82" s="22"/>
      <c r="E82" s="63"/>
      <c r="F82" s="86"/>
      <c r="G82" s="64"/>
      <c r="H82" s="99"/>
      <c r="I82" s="22"/>
    </row>
    <row r="83" spans="1:9" ht="15.5" x14ac:dyDescent="0.35">
      <c r="A83" s="55"/>
      <c r="B83" s="61"/>
      <c r="C83" s="62"/>
      <c r="D83" s="22"/>
      <c r="E83" s="63"/>
      <c r="F83" s="86"/>
      <c r="G83" s="64"/>
      <c r="H83" s="99"/>
      <c r="I83" s="22"/>
    </row>
    <row r="84" spans="1:9" x14ac:dyDescent="0.35">
      <c r="A84" s="55"/>
      <c r="B84" s="58"/>
      <c r="C84" s="59"/>
      <c r="D84" s="21"/>
      <c r="E84" s="60"/>
      <c r="F84" s="85"/>
      <c r="G84" s="25"/>
      <c r="H84" s="98"/>
      <c r="I84" s="21"/>
    </row>
    <row r="85" spans="1:9" ht="15.5" x14ac:dyDescent="0.35">
      <c r="A85" s="62"/>
      <c r="B85" s="58"/>
      <c r="C85" s="59"/>
      <c r="D85" s="21"/>
      <c r="E85" s="60"/>
      <c r="F85" s="85"/>
      <c r="G85" s="25"/>
      <c r="H85" s="100"/>
      <c r="I85" s="21"/>
    </row>
    <row r="86" spans="1:9" ht="15.5" x14ac:dyDescent="0.35">
      <c r="A86" s="62"/>
      <c r="B86" s="58"/>
      <c r="C86" s="59"/>
      <c r="D86" s="21"/>
      <c r="E86" s="60"/>
      <c r="F86" s="85"/>
      <c r="G86" s="25"/>
      <c r="H86" s="100"/>
      <c r="I86" s="21"/>
    </row>
    <row r="87" spans="1:9" ht="15.5" x14ac:dyDescent="0.35">
      <c r="A87" s="65"/>
      <c r="B87" s="58"/>
      <c r="C87" s="59"/>
      <c r="D87" s="21"/>
      <c r="E87" s="60"/>
      <c r="F87" s="85"/>
      <c r="G87" s="25"/>
      <c r="H87" s="100"/>
      <c r="I87" s="21"/>
    </row>
    <row r="88" spans="1:9" ht="15.5" x14ac:dyDescent="0.35">
      <c r="A88" s="65"/>
      <c r="B88" s="58"/>
      <c r="C88" s="59"/>
      <c r="D88" s="21"/>
      <c r="E88" s="60"/>
      <c r="F88" s="85"/>
      <c r="G88" s="25"/>
      <c r="H88" s="100"/>
      <c r="I88" s="21"/>
    </row>
    <row r="89" spans="1:9" ht="15.5" x14ac:dyDescent="0.35">
      <c r="A89" s="65"/>
      <c r="B89" s="58"/>
      <c r="C89" s="59"/>
      <c r="D89" s="21"/>
      <c r="E89" s="60"/>
      <c r="F89" s="85"/>
      <c r="G89" s="25"/>
      <c r="H89" s="100"/>
      <c r="I89" s="21"/>
    </row>
    <row r="90" spans="1:9" ht="15.5" x14ac:dyDescent="0.35">
      <c r="A90" s="65"/>
      <c r="B90" s="58"/>
      <c r="C90" s="59"/>
      <c r="D90" s="21"/>
      <c r="E90" s="60"/>
      <c r="F90" s="85"/>
      <c r="G90" s="25"/>
      <c r="H90" s="100"/>
      <c r="I90" s="21"/>
    </row>
    <row r="91" spans="1:9" ht="15.5" x14ac:dyDescent="0.35">
      <c r="A91" s="65"/>
      <c r="B91" s="58"/>
      <c r="C91" s="59"/>
      <c r="D91" s="21"/>
      <c r="E91" s="60"/>
      <c r="F91" s="85"/>
      <c r="G91" s="25"/>
      <c r="H91" s="100"/>
      <c r="I91" s="21"/>
    </row>
    <row r="92" spans="1:9" x14ac:dyDescent="0.35">
      <c r="A92" s="59"/>
      <c r="B92" s="58"/>
      <c r="C92" s="59"/>
      <c r="D92" s="21"/>
      <c r="E92" s="60"/>
      <c r="F92" s="85"/>
      <c r="G92" s="25"/>
      <c r="H92" s="100"/>
      <c r="I92" s="21"/>
    </row>
    <row r="93" spans="1:9" ht="15.5" x14ac:dyDescent="0.35">
      <c r="A93" s="65"/>
      <c r="B93" s="58"/>
      <c r="C93" s="59"/>
      <c r="D93" s="21"/>
      <c r="E93" s="60"/>
      <c r="F93" s="85"/>
      <c r="G93" s="25"/>
      <c r="H93" s="100"/>
      <c r="I93" s="21"/>
    </row>
    <row r="94" spans="1:9" ht="15.5" x14ac:dyDescent="0.35">
      <c r="A94" s="65"/>
      <c r="B94" s="56"/>
      <c r="C94" s="66"/>
      <c r="D94" s="67"/>
      <c r="E94" s="57"/>
      <c r="F94" s="84"/>
      <c r="G94" s="34"/>
      <c r="H94" s="100"/>
      <c r="I94" s="15"/>
    </row>
    <row r="95" spans="1:9" ht="15.5" x14ac:dyDescent="0.35">
      <c r="A95" s="65"/>
      <c r="B95" s="56"/>
      <c r="C95" s="66"/>
      <c r="D95" s="67"/>
      <c r="E95" s="57"/>
      <c r="F95" s="84"/>
      <c r="G95" s="34"/>
      <c r="H95" s="100"/>
      <c r="I95" s="15"/>
    </row>
    <row r="96" spans="1:9" x14ac:dyDescent="0.35">
      <c r="A96" s="55"/>
      <c r="B96" s="56"/>
      <c r="C96" s="66"/>
      <c r="D96" s="67"/>
      <c r="E96" s="57"/>
      <c r="F96" s="84"/>
      <c r="G96" s="34"/>
      <c r="H96" s="100"/>
      <c r="I96" s="15"/>
    </row>
    <row r="97" spans="1:9" x14ac:dyDescent="0.35">
      <c r="A97" s="55"/>
      <c r="B97" s="56"/>
      <c r="C97" s="66"/>
      <c r="D97" s="67"/>
      <c r="E97" s="57"/>
      <c r="F97" s="84"/>
      <c r="G97" s="34"/>
      <c r="H97" s="100"/>
      <c r="I97" s="15"/>
    </row>
    <row r="98" spans="1:9" x14ac:dyDescent="0.35">
      <c r="A98" s="55"/>
      <c r="B98" s="58"/>
      <c r="C98" s="59"/>
      <c r="D98" s="21"/>
      <c r="E98" s="60"/>
      <c r="F98" s="85"/>
      <c r="G98" s="25"/>
      <c r="H98" s="100"/>
      <c r="I98" s="25"/>
    </row>
    <row r="99" spans="1:9" x14ac:dyDescent="0.35">
      <c r="A99" s="55"/>
      <c r="B99" s="58"/>
      <c r="C99" s="59"/>
      <c r="D99" s="21"/>
      <c r="E99" s="60"/>
      <c r="F99" s="85"/>
      <c r="G99" s="25"/>
      <c r="H99" s="100"/>
      <c r="I99" s="25"/>
    </row>
    <row r="100" spans="1:9" x14ac:dyDescent="0.35">
      <c r="A100" s="55"/>
      <c r="B100" s="56"/>
      <c r="C100" s="66"/>
      <c r="D100" s="67"/>
      <c r="E100" s="57"/>
      <c r="F100" s="84"/>
      <c r="G100" s="34"/>
      <c r="H100" s="100"/>
      <c r="I100" s="25"/>
    </row>
    <row r="101" spans="1:9" ht="15.5" x14ac:dyDescent="0.35">
      <c r="A101" s="55"/>
      <c r="B101" s="68"/>
      <c r="C101" s="69"/>
      <c r="D101" s="70"/>
      <c r="E101" s="71"/>
      <c r="F101" s="87"/>
      <c r="G101" s="72"/>
      <c r="H101" s="100"/>
      <c r="I101" s="31"/>
    </row>
    <row r="102" spans="1:9" x14ac:dyDescent="0.35">
      <c r="A102" s="55"/>
      <c r="B102" s="56"/>
      <c r="C102" s="66"/>
      <c r="D102" s="67"/>
      <c r="E102" s="57"/>
      <c r="F102" s="84"/>
      <c r="G102" s="34"/>
      <c r="H102" s="100"/>
      <c r="I102" s="25"/>
    </row>
    <row r="103" spans="1:9" x14ac:dyDescent="0.35">
      <c r="A103" s="55"/>
      <c r="B103" s="56"/>
      <c r="C103" s="66"/>
      <c r="D103" s="67"/>
      <c r="E103" s="57"/>
      <c r="F103" s="84"/>
      <c r="G103" s="34"/>
      <c r="H103" s="100"/>
      <c r="I103" s="15"/>
    </row>
    <row r="104" spans="1:9" x14ac:dyDescent="0.35">
      <c r="A104" s="55"/>
      <c r="B104" s="56"/>
      <c r="C104" s="66"/>
      <c r="D104" s="67"/>
      <c r="E104" s="57"/>
      <c r="F104" s="84"/>
      <c r="G104" s="34"/>
      <c r="H104" s="100"/>
      <c r="I104" s="15"/>
    </row>
    <row r="105" spans="1:9" x14ac:dyDescent="0.35">
      <c r="A105" s="55"/>
      <c r="B105" s="56"/>
      <c r="C105" s="66"/>
      <c r="D105" s="67"/>
      <c r="E105" s="57"/>
      <c r="F105" s="84"/>
      <c r="G105" s="34"/>
      <c r="H105" s="100"/>
      <c r="I105" s="34"/>
    </row>
    <row r="106" spans="1:9" x14ac:dyDescent="0.35">
      <c r="A106" s="55"/>
      <c r="B106" s="56"/>
      <c r="C106" s="66"/>
      <c r="D106" s="67"/>
      <c r="E106" s="57"/>
      <c r="F106" s="84"/>
      <c r="G106" s="34"/>
      <c r="H106" s="100"/>
      <c r="I106" s="34"/>
    </row>
    <row r="107" spans="1:9" x14ac:dyDescent="0.35">
      <c r="A107" s="55"/>
      <c r="B107" s="56"/>
      <c r="C107" s="66"/>
      <c r="D107" s="15"/>
      <c r="E107" s="15"/>
      <c r="F107" s="84"/>
      <c r="G107" s="15"/>
      <c r="H107" s="101"/>
      <c r="I107" s="15"/>
    </row>
    <row r="108" spans="1:9" x14ac:dyDescent="0.35">
      <c r="A108" s="55"/>
      <c r="B108" s="56"/>
      <c r="C108" s="66"/>
      <c r="D108" s="15"/>
      <c r="E108" s="15"/>
      <c r="F108" s="84"/>
      <c r="G108" s="15"/>
      <c r="H108" s="97"/>
      <c r="I108" s="15"/>
    </row>
    <row r="109" spans="1:9" x14ac:dyDescent="0.35">
      <c r="A109" s="55"/>
      <c r="B109" s="56"/>
      <c r="C109" s="66"/>
      <c r="D109" s="15"/>
      <c r="E109" s="15"/>
      <c r="F109" s="84"/>
      <c r="G109" s="15"/>
      <c r="H109" s="97"/>
      <c r="I109" s="15"/>
    </row>
    <row r="110" spans="1:9" x14ac:dyDescent="0.35">
      <c r="A110" s="55"/>
      <c r="B110" s="56"/>
      <c r="C110" s="66"/>
      <c r="D110" s="15"/>
      <c r="E110" s="15"/>
      <c r="F110" s="84"/>
      <c r="G110" s="15"/>
      <c r="H110" s="97"/>
      <c r="I110" s="15"/>
    </row>
    <row r="111" spans="1:9" x14ac:dyDescent="0.35">
      <c r="A111" s="55"/>
      <c r="B111" s="56"/>
      <c r="C111" s="66"/>
      <c r="D111" s="15"/>
      <c r="E111" s="15"/>
      <c r="F111" s="84"/>
      <c r="G111" s="15"/>
      <c r="H111" s="97"/>
      <c r="I111" s="15"/>
    </row>
    <row r="112" spans="1:9" x14ac:dyDescent="0.35">
      <c r="A112" s="55"/>
      <c r="B112" s="56"/>
      <c r="C112" s="66"/>
      <c r="D112" s="67"/>
      <c r="E112" s="57"/>
      <c r="F112" s="84"/>
      <c r="G112" s="34"/>
      <c r="H112" s="100"/>
      <c r="I112" s="34"/>
    </row>
    <row r="113" spans="1:9" x14ac:dyDescent="0.35">
      <c r="A113" s="55"/>
      <c r="B113" s="56"/>
      <c r="C113" s="66"/>
      <c r="D113" s="67"/>
      <c r="E113" s="57"/>
      <c r="F113" s="84"/>
      <c r="G113" s="34"/>
      <c r="H113" s="100"/>
      <c r="I113" s="34"/>
    </row>
    <row r="114" spans="1:9" x14ac:dyDescent="0.35">
      <c r="A114" s="55"/>
      <c r="B114" s="56"/>
      <c r="C114" s="66"/>
      <c r="D114" s="67"/>
      <c r="E114" s="57"/>
      <c r="F114" s="84"/>
      <c r="G114" s="34"/>
      <c r="H114" s="100"/>
      <c r="I114" s="34"/>
    </row>
    <row r="115" spans="1:9" x14ac:dyDescent="0.35">
      <c r="A115" s="55"/>
      <c r="B115" s="56"/>
      <c r="C115" s="66"/>
      <c r="D115" s="67"/>
      <c r="E115" s="57"/>
      <c r="F115" s="84"/>
      <c r="G115" s="34"/>
      <c r="H115" s="100"/>
      <c r="I115" s="34"/>
    </row>
    <row r="116" spans="1:9" x14ac:dyDescent="0.35">
      <c r="A116" s="55"/>
      <c r="B116" s="56"/>
      <c r="C116" s="66"/>
      <c r="D116" s="67"/>
      <c r="E116" s="57"/>
      <c r="F116" s="84"/>
      <c r="G116" s="34"/>
      <c r="H116" s="100"/>
      <c r="I116" s="34"/>
    </row>
    <row r="117" spans="1:9" x14ac:dyDescent="0.35">
      <c r="A117" s="55"/>
      <c r="B117" s="56"/>
      <c r="C117" s="66"/>
      <c r="D117" s="67"/>
      <c r="E117" s="57"/>
      <c r="F117" s="84"/>
      <c r="G117" s="34"/>
      <c r="H117" s="100"/>
      <c r="I117" s="34"/>
    </row>
    <row r="118" spans="1:9" x14ac:dyDescent="0.35">
      <c r="A118" s="55"/>
      <c r="B118" s="56"/>
      <c r="C118" s="54"/>
      <c r="D118" s="15"/>
      <c r="E118" s="57"/>
      <c r="F118" s="84"/>
      <c r="G118" s="34"/>
      <c r="H118" s="97"/>
      <c r="I118" s="34"/>
    </row>
    <row r="119" spans="1:9" x14ac:dyDescent="0.35">
      <c r="A119" s="55"/>
      <c r="B119" s="56"/>
      <c r="C119" s="54"/>
      <c r="D119" s="15"/>
      <c r="E119" s="57"/>
      <c r="F119" s="84"/>
      <c r="G119" s="34"/>
      <c r="H119" s="97"/>
      <c r="I119" s="34"/>
    </row>
    <row r="120" spans="1:9" x14ac:dyDescent="0.35">
      <c r="A120" s="55"/>
      <c r="B120" s="56"/>
      <c r="C120" s="55"/>
      <c r="D120" s="15"/>
      <c r="E120" s="57"/>
      <c r="F120" s="84"/>
      <c r="G120" s="34"/>
      <c r="H120" s="97"/>
      <c r="I120" s="34"/>
    </row>
    <row r="121" spans="1:9" x14ac:dyDescent="0.35">
      <c r="A121" s="55"/>
      <c r="B121" s="55"/>
      <c r="C121" s="55"/>
      <c r="D121" s="15"/>
      <c r="E121" s="15"/>
      <c r="F121" s="88"/>
      <c r="G121" s="55"/>
      <c r="H121" s="97"/>
      <c r="I121" s="55"/>
    </row>
  </sheetData>
  <mergeCells count="1">
    <mergeCell ref="B1:H1"/>
  </mergeCells>
  <pageMargins left="0.7" right="0.7" top="0.75" bottom="0.75" header="0.3" footer="0.3"/>
  <pageSetup paperSize="9" scale="7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5"/>
  <sheetViews>
    <sheetView zoomScaleNormal="100" workbookViewId="0">
      <selection activeCell="E7" sqref="E7"/>
    </sheetView>
  </sheetViews>
  <sheetFormatPr defaultRowHeight="14.5" x14ac:dyDescent="0.35"/>
  <cols>
    <col min="1" max="1" width="5" bestFit="1" customWidth="1"/>
    <col min="2" max="2" width="11.90625" bestFit="1" customWidth="1"/>
    <col min="3" max="3" width="49" bestFit="1" customWidth="1"/>
    <col min="4" max="4" width="12.36328125" bestFit="1" customWidth="1"/>
    <col min="5" max="5" width="11.453125" bestFit="1" customWidth="1"/>
    <col min="6" max="6" width="9.36328125" bestFit="1" customWidth="1"/>
    <col min="7" max="7" width="7.6328125" bestFit="1" customWidth="1"/>
    <col min="8" max="8" width="7.54296875" bestFit="1" customWidth="1"/>
    <col min="9" max="9" width="11.36328125" bestFit="1" customWidth="1"/>
  </cols>
  <sheetData>
    <row r="1" spans="1:9" ht="15.5" x14ac:dyDescent="0.35">
      <c r="A1" s="1"/>
      <c r="B1" s="263" t="s">
        <v>25</v>
      </c>
      <c r="C1" s="263"/>
      <c r="D1" s="263"/>
      <c r="E1" s="263"/>
      <c r="F1" s="263"/>
      <c r="G1" s="263"/>
      <c r="H1" s="263"/>
      <c r="I1" s="2"/>
    </row>
    <row r="2" spans="1:9" ht="15.5" x14ac:dyDescent="0.35">
      <c r="A2" s="1"/>
      <c r="B2" s="3"/>
      <c r="C2" s="1"/>
      <c r="D2" s="2"/>
      <c r="E2" s="4"/>
      <c r="F2" s="5"/>
      <c r="G2" s="5"/>
      <c r="H2" s="2"/>
      <c r="I2" s="2"/>
    </row>
    <row r="3" spans="1:9" ht="15.5" x14ac:dyDescent="0.35">
      <c r="A3" s="1"/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0" t="s">
        <v>5</v>
      </c>
      <c r="H3" s="8" t="s">
        <v>6</v>
      </c>
      <c r="I3" s="11"/>
    </row>
    <row r="4" spans="1:9" x14ac:dyDescent="0.35">
      <c r="B4" s="16">
        <v>42948</v>
      </c>
      <c r="C4" s="17" t="s">
        <v>8</v>
      </c>
      <c r="D4" s="18"/>
      <c r="E4" s="19"/>
      <c r="F4" s="20"/>
      <c r="G4" s="20"/>
      <c r="H4" s="20">
        <v>788.58</v>
      </c>
      <c r="I4" s="25"/>
    </row>
    <row r="5" spans="1:9" x14ac:dyDescent="0.35">
      <c r="B5" s="12">
        <v>43006</v>
      </c>
      <c r="C5" s="23" t="s">
        <v>7</v>
      </c>
      <c r="D5" s="24"/>
      <c r="E5" s="13"/>
      <c r="F5" s="14"/>
      <c r="G5" s="14">
        <v>0.1</v>
      </c>
      <c r="H5" s="20">
        <f t="shared" ref="H5:H7" si="0">(H4+G5-F5)</f>
        <v>788.68000000000006</v>
      </c>
      <c r="I5" s="25"/>
    </row>
    <row r="6" spans="1:9" ht="15.5" x14ac:dyDescent="0.35">
      <c r="B6" s="26">
        <v>43038</v>
      </c>
      <c r="C6" s="27" t="s">
        <v>9</v>
      </c>
      <c r="D6" s="28" t="s">
        <v>10</v>
      </c>
      <c r="E6" s="29">
        <v>67</v>
      </c>
      <c r="F6" s="30">
        <f>9.95+11.25</f>
        <v>21.2</v>
      </c>
      <c r="G6" s="30"/>
      <c r="H6" s="20">
        <f t="shared" si="0"/>
        <v>767.48</v>
      </c>
      <c r="I6" s="31"/>
    </row>
    <row r="7" spans="1:9" x14ac:dyDescent="0.35">
      <c r="B7" s="12">
        <v>43040</v>
      </c>
      <c r="C7" s="23" t="s">
        <v>11</v>
      </c>
      <c r="D7" s="24">
        <v>3</v>
      </c>
      <c r="E7" s="13">
        <v>68</v>
      </c>
      <c r="F7" s="14">
        <v>5.5</v>
      </c>
      <c r="G7" s="14"/>
      <c r="H7" s="20">
        <f t="shared" si="0"/>
        <v>761.98</v>
      </c>
      <c r="I7" s="25"/>
    </row>
    <row r="8" spans="1:9" x14ac:dyDescent="0.35">
      <c r="B8" s="12">
        <v>43042</v>
      </c>
      <c r="C8" s="23" t="s">
        <v>12</v>
      </c>
      <c r="D8" s="24">
        <v>4</v>
      </c>
      <c r="E8" s="13">
        <v>69</v>
      </c>
      <c r="F8" s="14">
        <v>30</v>
      </c>
      <c r="G8" s="14"/>
      <c r="H8" s="20">
        <f>(H7+G8-F8)</f>
        <v>731.98</v>
      </c>
      <c r="I8" s="15"/>
    </row>
    <row r="9" spans="1:9" x14ac:dyDescent="0.35">
      <c r="B9" s="12">
        <v>43084</v>
      </c>
      <c r="C9" s="23" t="s">
        <v>13</v>
      </c>
      <c r="D9" s="24"/>
      <c r="E9" s="13"/>
      <c r="F9" s="14"/>
      <c r="G9" s="14">
        <v>397.9</v>
      </c>
      <c r="H9" s="20">
        <f>(H8+G9-F9)</f>
        <v>1129.8800000000001</v>
      </c>
      <c r="I9" s="15"/>
    </row>
    <row r="10" spans="1:9" x14ac:dyDescent="0.35">
      <c r="B10" s="12">
        <v>43090</v>
      </c>
      <c r="C10" s="23" t="s">
        <v>14</v>
      </c>
      <c r="D10" s="24"/>
      <c r="E10" s="13">
        <v>70</v>
      </c>
      <c r="F10" s="32">
        <v>115</v>
      </c>
      <c r="G10" s="14"/>
      <c r="H10" s="33">
        <f>(H9+G10-F10)</f>
        <v>1014.8800000000001</v>
      </c>
      <c r="I10" s="34"/>
    </row>
    <row r="11" spans="1:9" x14ac:dyDescent="0.35">
      <c r="B11" s="35">
        <v>43097</v>
      </c>
      <c r="C11" s="36" t="s">
        <v>7</v>
      </c>
      <c r="D11" s="37"/>
      <c r="E11" s="38"/>
      <c r="F11" s="32"/>
      <c r="G11" s="39">
        <v>0.1</v>
      </c>
      <c r="H11" s="33">
        <f>(H10+G11-F11)</f>
        <v>1014.9800000000001</v>
      </c>
      <c r="I11" s="34"/>
    </row>
    <row r="12" spans="1:9" x14ac:dyDescent="0.35">
      <c r="B12" s="35">
        <v>43172</v>
      </c>
      <c r="C12" s="36" t="s">
        <v>15</v>
      </c>
      <c r="D12" s="40"/>
      <c r="E12" s="41">
        <v>71</v>
      </c>
      <c r="F12" s="32">
        <v>710</v>
      </c>
      <c r="G12" s="42"/>
      <c r="H12" s="32">
        <f>(H11+G12-F12)</f>
        <v>304.98000000000013</v>
      </c>
      <c r="I12" s="43"/>
    </row>
    <row r="13" spans="1:9" x14ac:dyDescent="0.35">
      <c r="B13" s="44"/>
      <c r="C13" s="45" t="s">
        <v>16</v>
      </c>
      <c r="D13" s="46">
        <v>5</v>
      </c>
      <c r="E13" s="46"/>
      <c r="F13" s="46"/>
      <c r="G13" s="46"/>
      <c r="H13" s="46"/>
      <c r="I13" s="43"/>
    </row>
    <row r="14" spans="1:9" x14ac:dyDescent="0.35">
      <c r="B14" s="44"/>
      <c r="C14" s="45" t="s">
        <v>17</v>
      </c>
      <c r="D14" s="46">
        <v>6</v>
      </c>
      <c r="E14" s="46"/>
      <c r="F14" s="46"/>
      <c r="G14" s="46"/>
      <c r="H14" s="46"/>
      <c r="I14" s="43"/>
    </row>
    <row r="15" spans="1:9" x14ac:dyDescent="0.35">
      <c r="B15" s="44"/>
      <c r="C15" s="45" t="s">
        <v>18</v>
      </c>
      <c r="D15" s="46">
        <v>7</v>
      </c>
      <c r="E15" s="46"/>
      <c r="F15" s="46"/>
      <c r="G15" s="46"/>
      <c r="H15" s="46"/>
      <c r="I15" s="43"/>
    </row>
    <row r="16" spans="1:9" x14ac:dyDescent="0.35">
      <c r="B16" s="47"/>
      <c r="C16" s="48" t="s">
        <v>19</v>
      </c>
      <c r="D16" s="49">
        <v>8</v>
      </c>
      <c r="E16" s="49"/>
      <c r="F16" s="49"/>
      <c r="G16" s="49"/>
      <c r="H16" s="49"/>
      <c r="I16" s="43"/>
    </row>
    <row r="17" spans="1:9" x14ac:dyDescent="0.35">
      <c r="B17" s="12">
        <v>43187</v>
      </c>
      <c r="C17" s="23" t="s">
        <v>7</v>
      </c>
      <c r="D17" s="24"/>
      <c r="E17" s="13"/>
      <c r="F17" s="32"/>
      <c r="G17" s="14">
        <v>0.13</v>
      </c>
      <c r="H17" s="33">
        <f>(H12+G17-F17)</f>
        <v>305.11000000000013</v>
      </c>
      <c r="I17" s="34"/>
    </row>
    <row r="18" spans="1:9" x14ac:dyDescent="0.35">
      <c r="B18" s="12">
        <v>43221</v>
      </c>
      <c r="C18" s="23" t="s">
        <v>20</v>
      </c>
      <c r="D18" s="24"/>
      <c r="E18" s="13"/>
      <c r="F18" s="32"/>
      <c r="G18" s="14">
        <v>50</v>
      </c>
      <c r="H18" s="33">
        <f>(H17+G18-F18)</f>
        <v>355.11000000000013</v>
      </c>
      <c r="I18" s="34"/>
    </row>
    <row r="19" spans="1:9" x14ac:dyDescent="0.35">
      <c r="B19" s="12">
        <v>43235</v>
      </c>
      <c r="C19" s="23" t="s">
        <v>21</v>
      </c>
      <c r="D19" s="24">
        <v>10</v>
      </c>
      <c r="E19" s="13">
        <v>72</v>
      </c>
      <c r="F19" s="32">
        <v>26</v>
      </c>
      <c r="G19" s="14"/>
      <c r="H19" s="33">
        <f>(H18+G19-F19)</f>
        <v>329.11000000000013</v>
      </c>
      <c r="I19" s="34"/>
    </row>
    <row r="20" spans="1:9" x14ac:dyDescent="0.35">
      <c r="B20" s="12">
        <v>43248</v>
      </c>
      <c r="C20" s="23" t="s">
        <v>22</v>
      </c>
      <c r="D20" s="24">
        <v>9</v>
      </c>
      <c r="E20" s="13"/>
      <c r="F20" s="32">
        <v>38.58</v>
      </c>
      <c r="G20" s="14"/>
      <c r="H20" s="33">
        <f>(H19+G20-F20)</f>
        <v>290.53000000000014</v>
      </c>
      <c r="I20" s="34"/>
    </row>
    <row r="21" spans="1:9" x14ac:dyDescent="0.35">
      <c r="B21" s="12">
        <v>43249</v>
      </c>
      <c r="C21" s="23" t="s">
        <v>23</v>
      </c>
      <c r="D21" s="24"/>
      <c r="E21" s="13"/>
      <c r="F21" s="32"/>
      <c r="G21" s="14">
        <v>20.8</v>
      </c>
      <c r="H21" s="33"/>
      <c r="I21" s="34"/>
    </row>
    <row r="22" spans="1:9" x14ac:dyDescent="0.35">
      <c r="B22" s="12">
        <v>43250</v>
      </c>
      <c r="C22" s="23" t="s">
        <v>24</v>
      </c>
      <c r="D22" s="37"/>
      <c r="E22" s="13"/>
      <c r="F22" s="14"/>
      <c r="G22" s="14"/>
      <c r="H22" s="20">
        <f>(H20+G21-F21)</f>
        <v>311.33000000000015</v>
      </c>
      <c r="I22" s="50"/>
    </row>
    <row r="23" spans="1:9" x14ac:dyDescent="0.35">
      <c r="B23" s="51"/>
      <c r="C23" s="52"/>
      <c r="D23" s="42"/>
      <c r="E23" s="53"/>
      <c r="F23" s="50"/>
      <c r="G23" s="50"/>
      <c r="H23" s="43"/>
      <c r="I23" s="34"/>
    </row>
    <row r="24" spans="1:9" x14ac:dyDescent="0.35">
      <c r="B24" s="51"/>
      <c r="C24" s="54"/>
      <c r="D24" s="15"/>
      <c r="E24" s="53"/>
      <c r="F24" s="50"/>
      <c r="G24" s="50"/>
      <c r="H24" s="43"/>
      <c r="I24" s="50"/>
    </row>
    <row r="25" spans="1:9" x14ac:dyDescent="0.35">
      <c r="B25" s="51"/>
      <c r="D25" s="43"/>
      <c r="E25" s="53"/>
      <c r="F25" s="50"/>
      <c r="G25" s="50"/>
      <c r="H25" s="43"/>
      <c r="I25" s="34"/>
    </row>
    <row r="26" spans="1:9" x14ac:dyDescent="0.35">
      <c r="A26" s="55"/>
      <c r="B26" s="56"/>
      <c r="C26" s="55"/>
      <c r="D26" s="15"/>
      <c r="E26" s="57"/>
      <c r="F26" s="34"/>
      <c r="G26" s="34"/>
      <c r="H26" s="15"/>
      <c r="I26" s="15"/>
    </row>
    <row r="27" spans="1:9" x14ac:dyDescent="0.35">
      <c r="A27" s="55"/>
      <c r="B27" s="56"/>
      <c r="C27" s="55"/>
      <c r="D27" s="15"/>
      <c r="E27" s="57"/>
      <c r="F27" s="34"/>
      <c r="G27" s="34"/>
      <c r="H27" s="15"/>
      <c r="I27" s="15"/>
    </row>
    <row r="28" spans="1:9" x14ac:dyDescent="0.35">
      <c r="A28" s="55"/>
      <c r="B28" s="56"/>
      <c r="C28" s="55"/>
      <c r="D28" s="15"/>
      <c r="E28" s="57"/>
      <c r="F28" s="34"/>
      <c r="G28" s="34"/>
      <c r="H28" s="15"/>
      <c r="I28" s="15"/>
    </row>
    <row r="29" spans="1:9" x14ac:dyDescent="0.35">
      <c r="A29" s="55"/>
      <c r="B29" s="56"/>
      <c r="C29" s="55"/>
      <c r="D29" s="15"/>
      <c r="E29" s="57"/>
      <c r="F29" s="34"/>
      <c r="G29" s="34"/>
      <c r="H29" s="15"/>
      <c r="I29" s="15"/>
    </row>
    <row r="30" spans="1:9" x14ac:dyDescent="0.35">
      <c r="A30" s="55"/>
      <c r="B30" s="56"/>
      <c r="C30" s="55"/>
      <c r="D30" s="15"/>
      <c r="E30" s="57"/>
      <c r="F30" s="34"/>
      <c r="G30" s="34"/>
      <c r="H30" s="15"/>
      <c r="I30" s="15"/>
    </row>
    <row r="31" spans="1:9" x14ac:dyDescent="0.35">
      <c r="A31" s="55"/>
      <c r="B31" s="56"/>
      <c r="C31" s="55"/>
      <c r="D31" s="15"/>
      <c r="E31" s="57"/>
      <c r="F31" s="34"/>
      <c r="G31" s="34"/>
      <c r="H31" s="15"/>
      <c r="I31" s="15"/>
    </row>
    <row r="32" spans="1:9" x14ac:dyDescent="0.35">
      <c r="A32" s="55"/>
      <c r="B32" s="56"/>
      <c r="C32" s="55"/>
      <c r="D32" s="15"/>
      <c r="E32" s="57"/>
      <c r="F32" s="34"/>
      <c r="G32" s="34"/>
      <c r="H32" s="15"/>
      <c r="I32" s="15"/>
    </row>
    <row r="33" spans="1:9" x14ac:dyDescent="0.35">
      <c r="A33" s="55"/>
      <c r="B33" s="56"/>
      <c r="C33" s="55"/>
      <c r="D33" s="15"/>
      <c r="E33" s="57"/>
      <c r="F33" s="34"/>
      <c r="G33" s="34"/>
      <c r="H33" s="15"/>
      <c r="I33" s="15"/>
    </row>
    <row r="34" spans="1:9" x14ac:dyDescent="0.35">
      <c r="A34" s="55"/>
      <c r="B34" s="56"/>
      <c r="C34" s="55"/>
      <c r="D34" s="15"/>
      <c r="E34" s="57"/>
      <c r="F34" s="34"/>
      <c r="G34" s="34"/>
      <c r="H34" s="15"/>
      <c r="I34" s="15"/>
    </row>
    <row r="35" spans="1:9" x14ac:dyDescent="0.35">
      <c r="A35" s="55"/>
      <c r="B35" s="56"/>
      <c r="C35" s="55"/>
      <c r="D35" s="15"/>
      <c r="E35" s="57"/>
      <c r="F35" s="34"/>
      <c r="G35" s="34"/>
      <c r="H35" s="15"/>
      <c r="I35" s="15"/>
    </row>
    <row r="36" spans="1:9" x14ac:dyDescent="0.35">
      <c r="A36" s="55"/>
      <c r="B36" s="56"/>
      <c r="C36" s="55"/>
      <c r="D36" s="15"/>
      <c r="E36" s="57"/>
      <c r="F36" s="34"/>
      <c r="G36" s="34"/>
      <c r="H36" s="15"/>
      <c r="I36" s="15"/>
    </row>
    <row r="37" spans="1:9" x14ac:dyDescent="0.35">
      <c r="A37" s="55"/>
      <c r="B37" s="56"/>
      <c r="C37" s="55"/>
      <c r="D37" s="15"/>
      <c r="E37" s="57"/>
      <c r="F37" s="34"/>
      <c r="G37" s="34"/>
      <c r="H37" s="15"/>
      <c r="I37" s="15"/>
    </row>
    <row r="38" spans="1:9" x14ac:dyDescent="0.35">
      <c r="A38" s="55"/>
      <c r="B38" s="56"/>
      <c r="C38" s="55"/>
      <c r="D38" s="15"/>
      <c r="E38" s="57"/>
      <c r="F38" s="34"/>
      <c r="G38" s="34"/>
      <c r="H38" s="15"/>
      <c r="I38" s="15"/>
    </row>
    <row r="39" spans="1:9" x14ac:dyDescent="0.35">
      <c r="A39" s="55"/>
      <c r="B39" s="56"/>
      <c r="C39" s="55"/>
      <c r="D39" s="15"/>
      <c r="E39" s="57"/>
      <c r="F39" s="34"/>
      <c r="G39" s="34"/>
      <c r="H39" s="15"/>
      <c r="I39" s="15"/>
    </row>
    <row r="40" spans="1:9" x14ac:dyDescent="0.35">
      <c r="A40" s="55"/>
      <c r="B40" s="56"/>
      <c r="C40" s="55"/>
      <c r="D40" s="15"/>
      <c r="E40" s="57"/>
      <c r="F40" s="34"/>
      <c r="G40" s="34"/>
      <c r="H40" s="15"/>
      <c r="I40" s="15"/>
    </row>
    <row r="41" spans="1:9" x14ac:dyDescent="0.35">
      <c r="A41" s="55"/>
      <c r="B41" s="56"/>
      <c r="C41" s="55"/>
      <c r="D41" s="15"/>
      <c r="E41" s="57"/>
      <c r="F41" s="34"/>
      <c r="G41" s="34"/>
      <c r="H41" s="15"/>
      <c r="I41" s="15"/>
    </row>
    <row r="42" spans="1:9" x14ac:dyDescent="0.35">
      <c r="A42" s="55"/>
      <c r="B42" s="56"/>
      <c r="C42" s="55"/>
      <c r="D42" s="15"/>
      <c r="E42" s="57"/>
      <c r="F42" s="34"/>
      <c r="G42" s="34"/>
      <c r="H42" s="15"/>
      <c r="I42" s="15"/>
    </row>
    <row r="43" spans="1:9" x14ac:dyDescent="0.35">
      <c r="A43" s="55"/>
      <c r="B43" s="56"/>
      <c r="C43" s="55"/>
      <c r="D43" s="15"/>
      <c r="E43" s="57"/>
      <c r="F43" s="34"/>
      <c r="G43" s="34"/>
      <c r="H43" s="15"/>
      <c r="I43" s="15"/>
    </row>
    <row r="44" spans="1:9" x14ac:dyDescent="0.35">
      <c r="A44" s="55"/>
      <c r="B44" s="56"/>
      <c r="C44" s="55"/>
      <c r="D44" s="15"/>
      <c r="E44" s="57"/>
      <c r="F44" s="34"/>
      <c r="G44" s="34"/>
      <c r="H44" s="15"/>
      <c r="I44" s="15"/>
    </row>
    <row r="45" spans="1:9" x14ac:dyDescent="0.35">
      <c r="A45" s="55"/>
      <c r="B45" s="56"/>
      <c r="C45" s="55"/>
      <c r="D45" s="15"/>
      <c r="E45" s="57"/>
      <c r="F45" s="34"/>
      <c r="G45" s="34"/>
      <c r="H45" s="15"/>
      <c r="I45" s="15"/>
    </row>
    <row r="46" spans="1:9" x14ac:dyDescent="0.35">
      <c r="A46" s="55"/>
      <c r="B46" s="56"/>
      <c r="C46" s="55"/>
      <c r="D46" s="15"/>
      <c r="E46" s="57"/>
      <c r="F46" s="34"/>
      <c r="G46" s="34"/>
      <c r="H46" s="15"/>
      <c r="I46" s="15"/>
    </row>
    <row r="47" spans="1:9" x14ac:dyDescent="0.35">
      <c r="A47" s="55"/>
      <c r="B47" s="56"/>
      <c r="C47" s="55"/>
      <c r="D47" s="15"/>
      <c r="E47" s="57"/>
      <c r="F47" s="34"/>
      <c r="G47" s="34"/>
      <c r="H47" s="15"/>
      <c r="I47" s="15"/>
    </row>
    <row r="48" spans="1:9" x14ac:dyDescent="0.35">
      <c r="A48" s="55"/>
      <c r="B48" s="56"/>
      <c r="C48" s="55"/>
      <c r="D48" s="15"/>
      <c r="E48" s="57"/>
      <c r="F48" s="34"/>
      <c r="G48" s="34"/>
      <c r="H48" s="15"/>
      <c r="I48" s="15"/>
    </row>
    <row r="49" spans="1:9" x14ac:dyDescent="0.35">
      <c r="A49" s="55"/>
      <c r="B49" s="56"/>
      <c r="C49" s="55"/>
      <c r="D49" s="15"/>
      <c r="E49" s="57"/>
      <c r="F49" s="34"/>
      <c r="G49" s="34"/>
      <c r="H49" s="15"/>
      <c r="I49" s="15"/>
    </row>
    <row r="50" spans="1:9" x14ac:dyDescent="0.35">
      <c r="A50" s="55"/>
      <c r="B50" s="56"/>
      <c r="C50" s="55"/>
      <c r="D50" s="15"/>
      <c r="E50" s="57"/>
      <c r="F50" s="34"/>
      <c r="G50" s="34"/>
      <c r="H50" s="15"/>
      <c r="I50" s="15"/>
    </row>
    <row r="51" spans="1:9" x14ac:dyDescent="0.35">
      <c r="A51" s="55"/>
      <c r="B51" s="56"/>
      <c r="C51" s="55"/>
      <c r="D51" s="15"/>
      <c r="E51" s="57"/>
      <c r="F51" s="34"/>
      <c r="G51" s="34"/>
      <c r="H51" s="15"/>
      <c r="I51" s="15"/>
    </row>
    <row r="52" spans="1:9" x14ac:dyDescent="0.35">
      <c r="A52" s="55"/>
      <c r="B52" s="56"/>
      <c r="C52" s="55"/>
      <c r="D52" s="15"/>
      <c r="E52" s="57"/>
      <c r="F52" s="34"/>
      <c r="G52" s="34"/>
      <c r="H52" s="15"/>
      <c r="I52" s="15"/>
    </row>
    <row r="53" spans="1:9" x14ac:dyDescent="0.35">
      <c r="A53" s="55"/>
      <c r="B53" s="56"/>
      <c r="C53" s="55"/>
      <c r="D53" s="15"/>
      <c r="E53" s="57"/>
      <c r="F53" s="34"/>
      <c r="G53" s="34"/>
      <c r="H53" s="15"/>
      <c r="I53" s="15"/>
    </row>
    <row r="54" spans="1:9" x14ac:dyDescent="0.35">
      <c r="A54" s="55"/>
      <c r="B54" s="56"/>
      <c r="C54" s="55"/>
      <c r="D54" s="15"/>
      <c r="E54" s="57"/>
      <c r="F54" s="34"/>
      <c r="G54" s="34"/>
      <c r="H54" s="15"/>
      <c r="I54" s="15"/>
    </row>
    <row r="55" spans="1:9" x14ac:dyDescent="0.35">
      <c r="A55" s="55"/>
      <c r="B55" s="56"/>
      <c r="C55" s="55"/>
      <c r="D55" s="15"/>
      <c r="E55" s="57"/>
      <c r="F55" s="34"/>
      <c r="G55" s="34"/>
      <c r="H55" s="15"/>
      <c r="I55" s="15"/>
    </row>
    <row r="56" spans="1:9" x14ac:dyDescent="0.35">
      <c r="A56" s="55"/>
      <c r="B56" s="56"/>
      <c r="C56" s="55"/>
      <c r="D56" s="15"/>
      <c r="E56" s="57"/>
      <c r="F56" s="34"/>
      <c r="G56" s="34"/>
      <c r="H56" s="15"/>
      <c r="I56" s="15"/>
    </row>
    <row r="57" spans="1:9" x14ac:dyDescent="0.35">
      <c r="A57" s="55"/>
      <c r="B57" s="56"/>
      <c r="C57" s="55"/>
      <c r="D57" s="15"/>
      <c r="E57" s="57"/>
      <c r="F57" s="34"/>
      <c r="G57" s="34"/>
      <c r="H57" s="15"/>
      <c r="I57" s="15"/>
    </row>
    <row r="58" spans="1:9" x14ac:dyDescent="0.35">
      <c r="A58" s="55"/>
      <c r="B58" s="56"/>
      <c r="C58" s="55"/>
      <c r="D58" s="15"/>
      <c r="E58" s="57"/>
      <c r="F58" s="34"/>
      <c r="G58" s="34"/>
      <c r="H58" s="15"/>
      <c r="I58" s="15"/>
    </row>
    <row r="59" spans="1:9" x14ac:dyDescent="0.35">
      <c r="A59" s="55"/>
      <c r="B59" s="56"/>
      <c r="C59" s="55"/>
      <c r="D59" s="15"/>
      <c r="E59" s="57"/>
      <c r="F59" s="34"/>
      <c r="G59" s="34"/>
      <c r="H59" s="15"/>
      <c r="I59" s="15"/>
    </row>
    <row r="60" spans="1:9" x14ac:dyDescent="0.35">
      <c r="A60" s="55"/>
      <c r="B60" s="56"/>
      <c r="C60" s="55"/>
      <c r="D60" s="15"/>
      <c r="E60" s="57"/>
      <c r="F60" s="34"/>
      <c r="G60" s="34"/>
      <c r="H60" s="15"/>
      <c r="I60" s="15"/>
    </row>
    <row r="61" spans="1:9" x14ac:dyDescent="0.35">
      <c r="A61" s="55"/>
      <c r="B61" s="56"/>
      <c r="C61" s="55"/>
      <c r="D61" s="15"/>
      <c r="E61" s="57"/>
      <c r="F61" s="34"/>
      <c r="G61" s="34"/>
      <c r="H61" s="15"/>
      <c r="I61" s="15"/>
    </row>
    <row r="62" spans="1:9" x14ac:dyDescent="0.35">
      <c r="A62" s="55"/>
      <c r="B62" s="56"/>
      <c r="C62" s="55"/>
      <c r="D62" s="15"/>
      <c r="E62" s="57"/>
      <c r="F62" s="34"/>
      <c r="G62" s="34"/>
      <c r="H62" s="15"/>
      <c r="I62" s="15"/>
    </row>
    <row r="63" spans="1:9" x14ac:dyDescent="0.35">
      <c r="A63" s="55"/>
      <c r="B63" s="58"/>
      <c r="C63" s="59"/>
      <c r="D63" s="21"/>
      <c r="E63" s="60"/>
      <c r="F63" s="25"/>
      <c r="G63" s="25"/>
      <c r="H63" s="21"/>
      <c r="I63" s="21"/>
    </row>
    <row r="64" spans="1:9" x14ac:dyDescent="0.35">
      <c r="A64" s="55"/>
      <c r="B64" s="56"/>
      <c r="C64" s="55"/>
      <c r="D64" s="15"/>
      <c r="E64" s="57"/>
      <c r="F64" s="34"/>
      <c r="G64" s="34"/>
      <c r="H64" s="15"/>
      <c r="I64" s="15"/>
    </row>
    <row r="65" spans="1:9" x14ac:dyDescent="0.35">
      <c r="A65" s="55"/>
      <c r="B65" s="56"/>
      <c r="C65" s="55"/>
      <c r="D65" s="15"/>
      <c r="E65" s="57"/>
      <c r="F65" s="34"/>
      <c r="G65" s="34"/>
      <c r="H65" s="15"/>
      <c r="I65" s="15"/>
    </row>
    <row r="66" spans="1:9" ht="15.5" x14ac:dyDescent="0.35">
      <c r="A66" s="55"/>
      <c r="B66" s="61"/>
      <c r="C66" s="62"/>
      <c r="D66" s="22"/>
      <c r="E66" s="63"/>
      <c r="F66" s="64"/>
      <c r="G66" s="64"/>
      <c r="H66" s="22"/>
      <c r="I66" s="22"/>
    </row>
    <row r="67" spans="1:9" ht="15.5" x14ac:dyDescent="0.35">
      <c r="A67" s="55"/>
      <c r="B67" s="61"/>
      <c r="C67" s="62"/>
      <c r="D67" s="22"/>
      <c r="E67" s="63"/>
      <c r="F67" s="64"/>
      <c r="G67" s="64"/>
      <c r="H67" s="22"/>
      <c r="I67" s="22"/>
    </row>
    <row r="68" spans="1:9" x14ac:dyDescent="0.35">
      <c r="A68" s="55"/>
      <c r="B68" s="58"/>
      <c r="C68" s="59"/>
      <c r="D68" s="21"/>
      <c r="E68" s="60"/>
      <c r="F68" s="25"/>
      <c r="G68" s="25"/>
      <c r="H68" s="21"/>
      <c r="I68" s="21"/>
    </row>
    <row r="69" spans="1:9" ht="15.5" x14ac:dyDescent="0.35">
      <c r="A69" s="62"/>
      <c r="B69" s="58"/>
      <c r="C69" s="59"/>
      <c r="D69" s="21"/>
      <c r="E69" s="60"/>
      <c r="F69" s="25"/>
      <c r="G69" s="25"/>
      <c r="H69" s="25"/>
      <c r="I69" s="21"/>
    </row>
    <row r="70" spans="1:9" ht="15.5" x14ac:dyDescent="0.35">
      <c r="A70" s="62"/>
      <c r="B70" s="58"/>
      <c r="C70" s="59"/>
      <c r="D70" s="21"/>
      <c r="E70" s="60"/>
      <c r="F70" s="25"/>
      <c r="G70" s="25"/>
      <c r="H70" s="25"/>
      <c r="I70" s="21"/>
    </row>
    <row r="71" spans="1:9" ht="15.5" x14ac:dyDescent="0.35">
      <c r="A71" s="65"/>
      <c r="B71" s="58"/>
      <c r="C71" s="59"/>
      <c r="D71" s="21"/>
      <c r="E71" s="60"/>
      <c r="F71" s="25"/>
      <c r="G71" s="25"/>
      <c r="H71" s="25"/>
      <c r="I71" s="21"/>
    </row>
    <row r="72" spans="1:9" ht="15.5" x14ac:dyDescent="0.35">
      <c r="A72" s="65"/>
      <c r="B72" s="58"/>
      <c r="C72" s="59"/>
      <c r="D72" s="21"/>
      <c r="E72" s="60"/>
      <c r="F72" s="25"/>
      <c r="G72" s="25"/>
      <c r="H72" s="25"/>
      <c r="I72" s="21"/>
    </row>
    <row r="73" spans="1:9" ht="15.5" x14ac:dyDescent="0.35">
      <c r="A73" s="65"/>
      <c r="B73" s="58"/>
      <c r="C73" s="59"/>
      <c r="D73" s="21"/>
      <c r="E73" s="60"/>
      <c r="F73" s="25"/>
      <c r="G73" s="25"/>
      <c r="H73" s="25"/>
      <c r="I73" s="21"/>
    </row>
    <row r="74" spans="1:9" ht="15.5" x14ac:dyDescent="0.35">
      <c r="A74" s="65"/>
      <c r="B74" s="58"/>
      <c r="C74" s="59"/>
      <c r="D74" s="21"/>
      <c r="E74" s="60"/>
      <c r="F74" s="25"/>
      <c r="G74" s="25"/>
      <c r="H74" s="25"/>
      <c r="I74" s="21"/>
    </row>
    <row r="75" spans="1:9" ht="15.5" x14ac:dyDescent="0.35">
      <c r="A75" s="65"/>
      <c r="B75" s="58"/>
      <c r="C75" s="59"/>
      <c r="D75" s="21"/>
      <c r="E75" s="60"/>
      <c r="F75" s="25"/>
      <c r="G75" s="25"/>
      <c r="H75" s="25"/>
      <c r="I75" s="21"/>
    </row>
    <row r="76" spans="1:9" x14ac:dyDescent="0.35">
      <c r="A76" s="59"/>
      <c r="B76" s="58"/>
      <c r="C76" s="59"/>
      <c r="D76" s="21"/>
      <c r="E76" s="60"/>
      <c r="F76" s="25"/>
      <c r="G76" s="25"/>
      <c r="H76" s="25"/>
      <c r="I76" s="21"/>
    </row>
    <row r="77" spans="1:9" ht="15.5" x14ac:dyDescent="0.35">
      <c r="A77" s="65"/>
      <c r="B77" s="58"/>
      <c r="C77" s="59"/>
      <c r="D77" s="21"/>
      <c r="E77" s="60"/>
      <c r="F77" s="25"/>
      <c r="G77" s="25"/>
      <c r="H77" s="25"/>
      <c r="I77" s="21"/>
    </row>
    <row r="78" spans="1:9" ht="15.5" x14ac:dyDescent="0.35">
      <c r="A78" s="65"/>
      <c r="B78" s="56"/>
      <c r="C78" s="66"/>
      <c r="D78" s="67"/>
      <c r="E78" s="57"/>
      <c r="F78" s="34"/>
      <c r="G78" s="34"/>
      <c r="H78" s="25"/>
      <c r="I78" s="15"/>
    </row>
    <row r="79" spans="1:9" ht="15.5" x14ac:dyDescent="0.35">
      <c r="A79" s="65"/>
      <c r="B79" s="56"/>
      <c r="C79" s="66"/>
      <c r="D79" s="67"/>
      <c r="E79" s="57"/>
      <c r="F79" s="34"/>
      <c r="G79" s="34"/>
      <c r="H79" s="25"/>
      <c r="I79" s="15"/>
    </row>
    <row r="80" spans="1:9" x14ac:dyDescent="0.35">
      <c r="A80" s="55"/>
      <c r="B80" s="56"/>
      <c r="C80" s="66"/>
      <c r="D80" s="67"/>
      <c r="E80" s="57"/>
      <c r="F80" s="34"/>
      <c r="G80" s="34"/>
      <c r="H80" s="25"/>
      <c r="I80" s="15"/>
    </row>
    <row r="81" spans="1:9" x14ac:dyDescent="0.35">
      <c r="A81" s="55"/>
      <c r="B81" s="56"/>
      <c r="C81" s="66"/>
      <c r="D81" s="67"/>
      <c r="E81" s="57"/>
      <c r="F81" s="34"/>
      <c r="G81" s="34"/>
      <c r="H81" s="25"/>
      <c r="I81" s="15"/>
    </row>
    <row r="82" spans="1:9" x14ac:dyDescent="0.35">
      <c r="A82" s="55"/>
      <c r="B82" s="58"/>
      <c r="C82" s="59"/>
      <c r="D82" s="21"/>
      <c r="E82" s="60"/>
      <c r="F82" s="25"/>
      <c r="G82" s="25"/>
      <c r="H82" s="25"/>
      <c r="I82" s="25"/>
    </row>
    <row r="83" spans="1:9" x14ac:dyDescent="0.35">
      <c r="A83" s="55"/>
      <c r="B83" s="58"/>
      <c r="C83" s="59"/>
      <c r="D83" s="21"/>
      <c r="E83" s="60"/>
      <c r="F83" s="25"/>
      <c r="G83" s="25"/>
      <c r="H83" s="25"/>
      <c r="I83" s="25"/>
    </row>
    <row r="84" spans="1:9" x14ac:dyDescent="0.35">
      <c r="A84" s="55"/>
      <c r="B84" s="56"/>
      <c r="C84" s="66"/>
      <c r="D84" s="67"/>
      <c r="E84" s="57"/>
      <c r="F84" s="34"/>
      <c r="G84" s="34"/>
      <c r="H84" s="25"/>
      <c r="I84" s="25"/>
    </row>
    <row r="85" spans="1:9" ht="15.5" x14ac:dyDescent="0.35">
      <c r="A85" s="55"/>
      <c r="B85" s="68"/>
      <c r="C85" s="69"/>
      <c r="D85" s="70"/>
      <c r="E85" s="71"/>
      <c r="F85" s="72"/>
      <c r="G85" s="72"/>
      <c r="H85" s="25"/>
      <c r="I85" s="31"/>
    </row>
    <row r="86" spans="1:9" x14ac:dyDescent="0.35">
      <c r="A86" s="55"/>
      <c r="B86" s="56"/>
      <c r="C86" s="66"/>
      <c r="D86" s="67"/>
      <c r="E86" s="57"/>
      <c r="F86" s="34"/>
      <c r="G86" s="34"/>
      <c r="H86" s="25"/>
      <c r="I86" s="25"/>
    </row>
    <row r="87" spans="1:9" x14ac:dyDescent="0.35">
      <c r="A87" s="55"/>
      <c r="B87" s="56"/>
      <c r="C87" s="66"/>
      <c r="D87" s="67"/>
      <c r="E87" s="57"/>
      <c r="F87" s="34"/>
      <c r="G87" s="34"/>
      <c r="H87" s="25"/>
      <c r="I87" s="15"/>
    </row>
    <row r="88" spans="1:9" x14ac:dyDescent="0.35">
      <c r="A88" s="55"/>
      <c r="B88" s="56"/>
      <c r="C88" s="66"/>
      <c r="D88" s="67"/>
      <c r="E88" s="57"/>
      <c r="F88" s="34"/>
      <c r="G88" s="34"/>
      <c r="H88" s="25"/>
      <c r="I88" s="15"/>
    </row>
    <row r="89" spans="1:9" x14ac:dyDescent="0.35">
      <c r="A89" s="55"/>
      <c r="B89" s="56"/>
      <c r="C89" s="66"/>
      <c r="D89" s="67"/>
      <c r="E89" s="57"/>
      <c r="F89" s="34"/>
      <c r="G89" s="34"/>
      <c r="H89" s="25"/>
      <c r="I89" s="34"/>
    </row>
    <row r="90" spans="1:9" x14ac:dyDescent="0.35">
      <c r="A90" s="55"/>
      <c r="B90" s="56"/>
      <c r="C90" s="66"/>
      <c r="D90" s="67"/>
      <c r="E90" s="57"/>
      <c r="F90" s="34"/>
      <c r="G90" s="34"/>
      <c r="H90" s="25"/>
      <c r="I90" s="34"/>
    </row>
    <row r="91" spans="1:9" x14ac:dyDescent="0.35">
      <c r="A91" s="55"/>
      <c r="B91" s="56"/>
      <c r="C91" s="66"/>
      <c r="D91" s="15"/>
      <c r="E91" s="15"/>
      <c r="F91" s="34"/>
      <c r="G91" s="15"/>
      <c r="H91" s="34"/>
      <c r="I91" s="15"/>
    </row>
    <row r="92" spans="1:9" x14ac:dyDescent="0.35">
      <c r="A92" s="55"/>
      <c r="B92" s="56"/>
      <c r="C92" s="66"/>
      <c r="D92" s="15"/>
      <c r="E92" s="15"/>
      <c r="F92" s="15"/>
      <c r="G92" s="15"/>
      <c r="H92" s="15"/>
      <c r="I92" s="15"/>
    </row>
    <row r="93" spans="1:9" x14ac:dyDescent="0.35">
      <c r="A93" s="55"/>
      <c r="B93" s="56"/>
      <c r="C93" s="66"/>
      <c r="D93" s="15"/>
      <c r="E93" s="15"/>
      <c r="F93" s="15"/>
      <c r="G93" s="15"/>
      <c r="H93" s="15"/>
      <c r="I93" s="15"/>
    </row>
    <row r="94" spans="1:9" x14ac:dyDescent="0.35">
      <c r="A94" s="55"/>
      <c r="B94" s="56"/>
      <c r="C94" s="66"/>
      <c r="D94" s="15"/>
      <c r="E94" s="15"/>
      <c r="F94" s="15"/>
      <c r="G94" s="15"/>
      <c r="H94" s="15"/>
      <c r="I94" s="15"/>
    </row>
    <row r="95" spans="1:9" x14ac:dyDescent="0.35">
      <c r="A95" s="55"/>
      <c r="B95" s="56"/>
      <c r="C95" s="66"/>
      <c r="D95" s="15"/>
      <c r="E95" s="15"/>
      <c r="F95" s="15"/>
      <c r="G95" s="15"/>
      <c r="H95" s="15"/>
      <c r="I95" s="15"/>
    </row>
    <row r="96" spans="1:9" x14ac:dyDescent="0.35">
      <c r="A96" s="55"/>
      <c r="B96" s="56"/>
      <c r="C96" s="66"/>
      <c r="D96" s="67"/>
      <c r="E96" s="57"/>
      <c r="F96" s="34"/>
      <c r="G96" s="34"/>
      <c r="H96" s="25"/>
      <c r="I96" s="34"/>
    </row>
    <row r="97" spans="1:9" x14ac:dyDescent="0.35">
      <c r="A97" s="55"/>
      <c r="B97" s="56"/>
      <c r="C97" s="66"/>
      <c r="D97" s="67"/>
      <c r="E97" s="57"/>
      <c r="F97" s="34"/>
      <c r="G97" s="34"/>
      <c r="H97" s="25"/>
      <c r="I97" s="34"/>
    </row>
    <row r="98" spans="1:9" x14ac:dyDescent="0.35">
      <c r="A98" s="55"/>
      <c r="B98" s="56"/>
      <c r="C98" s="66"/>
      <c r="D98" s="67"/>
      <c r="E98" s="57"/>
      <c r="F98" s="34"/>
      <c r="G98" s="34"/>
      <c r="H98" s="25"/>
      <c r="I98" s="34"/>
    </row>
    <row r="99" spans="1:9" x14ac:dyDescent="0.35">
      <c r="A99" s="55"/>
      <c r="B99" s="56"/>
      <c r="C99" s="66"/>
      <c r="D99" s="67"/>
      <c r="E99" s="57"/>
      <c r="F99" s="34"/>
      <c r="G99" s="34"/>
      <c r="H99" s="25"/>
      <c r="I99" s="34"/>
    </row>
    <row r="100" spans="1:9" x14ac:dyDescent="0.35">
      <c r="A100" s="55"/>
      <c r="B100" s="56"/>
      <c r="C100" s="66"/>
      <c r="D100" s="67"/>
      <c r="E100" s="57"/>
      <c r="F100" s="34"/>
      <c r="G100" s="34"/>
      <c r="H100" s="25"/>
      <c r="I100" s="34"/>
    </row>
    <row r="101" spans="1:9" x14ac:dyDescent="0.35">
      <c r="A101" s="55"/>
      <c r="B101" s="56"/>
      <c r="C101" s="66"/>
      <c r="D101" s="67"/>
      <c r="E101" s="57"/>
      <c r="F101" s="34"/>
      <c r="G101" s="34"/>
      <c r="H101" s="25"/>
      <c r="I101" s="34"/>
    </row>
    <row r="102" spans="1:9" x14ac:dyDescent="0.35">
      <c r="A102" s="55"/>
      <c r="B102" s="56"/>
      <c r="C102" s="54"/>
      <c r="D102" s="15"/>
      <c r="E102" s="57"/>
      <c r="F102" s="34"/>
      <c r="G102" s="34"/>
      <c r="H102" s="15"/>
      <c r="I102" s="34"/>
    </row>
    <row r="103" spans="1:9" x14ac:dyDescent="0.35">
      <c r="A103" s="55"/>
      <c r="B103" s="56"/>
      <c r="C103" s="54"/>
      <c r="D103" s="15"/>
      <c r="E103" s="57"/>
      <c r="F103" s="34"/>
      <c r="G103" s="34"/>
      <c r="H103" s="15"/>
      <c r="I103" s="34"/>
    </row>
    <row r="104" spans="1:9" x14ac:dyDescent="0.35">
      <c r="A104" s="55"/>
      <c r="B104" s="56"/>
      <c r="C104" s="55"/>
      <c r="D104" s="15"/>
      <c r="E104" s="57"/>
      <c r="F104" s="34"/>
      <c r="G104" s="34"/>
      <c r="H104" s="15"/>
      <c r="I104" s="34"/>
    </row>
    <row r="105" spans="1:9" x14ac:dyDescent="0.35">
      <c r="A105" s="55"/>
      <c r="B105" s="55"/>
      <c r="C105" s="55"/>
      <c r="D105" s="55"/>
      <c r="E105" s="55"/>
      <c r="F105" s="55"/>
      <c r="G105" s="55"/>
      <c r="H105" s="55"/>
      <c r="I105" s="55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21-22</vt:lpstr>
      <vt:lpstr>20-21</vt:lpstr>
      <vt:lpstr>19-20</vt:lpstr>
      <vt:lpstr>18-19</vt:lpstr>
      <vt:lpstr>1718</vt:lpstr>
      <vt:lpstr>'1718'!Print_Area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Purves</dc:creator>
  <cp:lastModifiedBy>audrey Moncourrier</cp:lastModifiedBy>
  <cp:lastPrinted>2021-09-01T18:04:14Z</cp:lastPrinted>
  <dcterms:created xsi:type="dcterms:W3CDTF">2018-06-05T15:47:00Z</dcterms:created>
  <dcterms:modified xsi:type="dcterms:W3CDTF">2022-06-21T11:49:55Z</dcterms:modified>
</cp:coreProperties>
</file>