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rporate accounting\Chief Executive\Education\2022-23\Pupil Equity Fund\"/>
    </mc:Choice>
  </mc:AlternateContent>
  <bookViews>
    <workbookView xWindow="0" yWindow="0" windowWidth="7692" windowHeight="6156"/>
  </bookViews>
  <sheets>
    <sheet name="PEF 23-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I45" i="1"/>
  <c r="I44" i="1"/>
  <c r="I43" i="1"/>
  <c r="I42" i="1"/>
  <c r="I41" i="1"/>
  <c r="I40" i="1"/>
  <c r="I39" i="1"/>
  <c r="H39" i="1"/>
  <c r="F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H21" i="1"/>
  <c r="G21" i="1"/>
  <c r="F21" i="1"/>
  <c r="I20" i="1"/>
  <c r="I19" i="1"/>
  <c r="I18" i="1"/>
  <c r="I17" i="1"/>
  <c r="I16" i="1"/>
  <c r="I15" i="1"/>
  <c r="I14" i="1"/>
  <c r="I13" i="1"/>
  <c r="I12" i="1"/>
  <c r="I11" i="1"/>
  <c r="I10" i="1"/>
  <c r="I9" i="1"/>
  <c r="H9" i="1"/>
  <c r="G9" i="1"/>
  <c r="G52" i="1" s="1"/>
  <c r="F9" i="1"/>
  <c r="I8" i="1"/>
  <c r="I7" i="1"/>
  <c r="I6" i="1"/>
  <c r="I5" i="1"/>
  <c r="I4" i="1"/>
  <c r="I3" i="1"/>
  <c r="I2" i="1"/>
  <c r="F52" i="1" l="1"/>
  <c r="I52" i="1"/>
  <c r="H52" i="1"/>
</calcChain>
</file>

<file path=xl/sharedStrings.xml><?xml version="1.0" encoding="utf-8"?>
<sst xmlns="http://schemas.openxmlformats.org/spreadsheetml/2006/main" count="159" uniqueCount="63">
  <si>
    <t>Local Authority</t>
  </si>
  <si>
    <t>Seed Code</t>
  </si>
  <si>
    <t>CC</t>
  </si>
  <si>
    <t>School</t>
  </si>
  <si>
    <t>Stage</t>
  </si>
  <si>
    <t>22-23 Allocation</t>
  </si>
  <si>
    <t>Planning &amp; Support Contribution</t>
  </si>
  <si>
    <t>Allocation after Planning &amp; Support Contibution</t>
  </si>
  <si>
    <t>Carry Forward from 22/23</t>
  </si>
  <si>
    <t>East Ayrshire</t>
  </si>
  <si>
    <t>Annanhill Primary School</t>
  </si>
  <si>
    <t>Primary</t>
  </si>
  <si>
    <t>Auchinleck Primary School</t>
  </si>
  <si>
    <t>Bellsbank Primary School</t>
  </si>
  <si>
    <t>Catrine Primary School</t>
  </si>
  <si>
    <t>Crosshouse Communication Unit</t>
  </si>
  <si>
    <t>Crosshouse Primary School</t>
  </si>
  <si>
    <t>Dalmellington Primary School</t>
  </si>
  <si>
    <t>Dalrymple Primary School</t>
  </si>
  <si>
    <t>Darvel Primary School</t>
  </si>
  <si>
    <t>Doon Academy</t>
  </si>
  <si>
    <t>Drongan Primary School</t>
  </si>
  <si>
    <t>Dunlop Primary School</t>
  </si>
  <si>
    <t>Fenwick Primary School</t>
  </si>
  <si>
    <t>Galston Primary School</t>
  </si>
  <si>
    <t>Gargieston Primary School</t>
  </si>
  <si>
    <t>Grange Academy</t>
  </si>
  <si>
    <t>Hillhead Primary School</t>
  </si>
  <si>
    <t>Hillside School</t>
  </si>
  <si>
    <t>Hurlford Primary School</t>
  </si>
  <si>
    <t>James Hamilton Primary School</t>
  </si>
  <si>
    <t xml:space="preserve">Kilmarnock Academy </t>
  </si>
  <si>
    <t>Kilmaurs Primary School</t>
  </si>
  <si>
    <t>Lainshaw Primary School</t>
  </si>
  <si>
    <t>Loanhead Primary School</t>
  </si>
  <si>
    <t>Lochnorris Primary School</t>
  </si>
  <si>
    <t>Logan Primary School</t>
  </si>
  <si>
    <t>Loudoun Academy</t>
  </si>
  <si>
    <t>Mauchline Primary School</t>
  </si>
  <si>
    <t>Mount Carmel Primary School</t>
  </si>
  <si>
    <t>Muirkirk Primary School</t>
  </si>
  <si>
    <t>Nether Robertland Primary School</t>
  </si>
  <si>
    <t>Netherthird Primary School</t>
  </si>
  <si>
    <t>New Cumnock Primary School</t>
  </si>
  <si>
    <t>Newmilns Primary School</t>
  </si>
  <si>
    <t>Ochiltree Primary School</t>
  </si>
  <si>
    <t>Onthank Primary School</t>
  </si>
  <si>
    <t>Park School</t>
  </si>
  <si>
    <t>Patna Primary School</t>
  </si>
  <si>
    <t>Robert Burns Academy</t>
  </si>
  <si>
    <t>Secondary</t>
  </si>
  <si>
    <t>Robert Burns SLC</t>
  </si>
  <si>
    <t>Shortlees Primary School</t>
  </si>
  <si>
    <t>Sorn Primary School</t>
  </si>
  <si>
    <t>St Andrew's Primary School</t>
  </si>
  <si>
    <t>St Joseph's Academy</t>
  </si>
  <si>
    <t xml:space="preserve">St Patrick's Primary School </t>
  </si>
  <si>
    <t>Special</t>
  </si>
  <si>
    <t>St Sophia's Primary School</t>
  </si>
  <si>
    <t>St Xavier's Primary School</t>
  </si>
  <si>
    <t>Stewarton Academy</t>
  </si>
  <si>
    <t>Whatriggs Primary School</t>
  </si>
  <si>
    <t>Willowbank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</si>
</sst>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_);[Red]\(&quot;£&quot;#,##0\)"/>
    <numFmt numFmtId="165" formatCode="_-&quot;£&quot;* #,##0_-;\-&quot;£&quot;* #,##0_-;_-&quot;£&quot;* &quot;-&quot;??_-;_-@_-"/>
    <numFmt numFmtId="166" formatCode="_(&quot;£&quot;* #,##0_);_(&quot;£&quot;* \(#,##0\);_(&quot;£&quot;* &quot;-&quot;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2" fillId="2" borderId="1" xfId="0" applyNumberFormat="1" applyFont="1" applyFill="1" applyBorder="1" applyAlignment="1">
      <alignment horizontal="center" wrapText="1"/>
    </xf>
    <xf numFmtId="3" fontId="0" fillId="0" borderId="3" xfId="0" applyNumberFormat="1" applyBorder="1"/>
    <xf numFmtId="3" fontId="0" fillId="0" borderId="2" xfId="0" applyNumberFormat="1" applyBorder="1"/>
    <xf numFmtId="0" fontId="4" fillId="0" borderId="0" xfId="0" applyFont="1"/>
    <xf numFmtId="3" fontId="0" fillId="0" borderId="1" xfId="0" applyNumberFormat="1" applyBorder="1"/>
    <xf numFmtId="165" fontId="2" fillId="2" borderId="4" xfId="0" applyNumberFormat="1" applyFont="1" applyFill="1" applyBorder="1"/>
    <xf numFmtId="166" fontId="0" fillId="0" borderId="0" xfId="0" applyNumberFormat="1"/>
    <xf numFmtId="165" fontId="0" fillId="0" borderId="0" xfId="0" applyNumberFormat="1"/>
    <xf numFmtId="0" fontId="0" fillId="0" borderId="0" xfId="0" applyFill="1"/>
    <xf numFmtId="0" fontId="4" fillId="0" borderId="0" xfId="0" applyFont="1" applyFill="1"/>
    <xf numFmtId="164" fontId="1" fillId="0" borderId="4" xfId="0" applyNumberFormat="1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6" fontId="1" fillId="0" borderId="4" xfId="0" applyNumberFormat="1" applyFont="1" applyFill="1" applyBorder="1"/>
    <xf numFmtId="165" fontId="2" fillId="0" borderId="4" xfId="0" applyNumberFormat="1" applyFont="1" applyFill="1" applyBorder="1"/>
    <xf numFmtId="3" fontId="3" fillId="2" borderId="2" xfId="0" applyNumberFormat="1" applyFont="1" applyFill="1" applyBorder="1" applyAlignment="1"/>
    <xf numFmtId="3" fontId="0" fillId="0" borderId="2" xfId="0" applyNumberFormat="1" applyFill="1" applyBorder="1"/>
    <xf numFmtId="3" fontId="3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quity%20&amp;%20Attainment%20Board%2022-23/PEF%20Summary%20Table%20P12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2-23 Allocation"/>
      <sheetName val="Sheet1"/>
      <sheetName val="Cost Centre"/>
      <sheetName val="Detail "/>
      <sheetName val="CIPFA"/>
      <sheetName val="21-22 Outturn"/>
      <sheetName val="CF info"/>
      <sheetName val="Appendix 2"/>
      <sheetName val="% Spend"/>
      <sheetName val="Payroll Inflation"/>
    </sheetNames>
    <sheetDataSet>
      <sheetData sheetId="0"/>
      <sheetData sheetId="1"/>
      <sheetData sheetId="2"/>
      <sheetData sheetId="3">
        <row r="1">
          <cell r="B1" t="str">
            <v>Code</v>
          </cell>
          <cell r="C1" t="str">
            <v>Description</v>
          </cell>
          <cell r="D1" t="str">
            <v>Actual</v>
          </cell>
          <cell r="E1" t="str">
            <v>Commitment</v>
          </cell>
          <cell r="F1" t="str">
            <v>Budget</v>
          </cell>
          <cell r="G1" t="str">
            <v>Variance</v>
          </cell>
        </row>
        <row r="2">
          <cell r="B2" t="str">
            <v>Totals (53 rows)</v>
          </cell>
          <cell r="D2">
            <v>4542051.46</v>
          </cell>
          <cell r="E2">
            <v>0</v>
          </cell>
          <cell r="F2">
            <v>5369590</v>
          </cell>
          <cell r="G2">
            <v>827538.54</v>
          </cell>
        </row>
        <row r="3">
          <cell r="B3">
            <v>255005</v>
          </cell>
          <cell r="C3" t="str">
            <v>Auchinleck Primary PEF</v>
          </cell>
          <cell r="D3">
            <v>59497.91</v>
          </cell>
          <cell r="E3">
            <v>0</v>
          </cell>
          <cell r="F3">
            <v>76305</v>
          </cell>
          <cell r="G3">
            <v>16807.09</v>
          </cell>
        </row>
        <row r="4">
          <cell r="B4">
            <v>255010</v>
          </cell>
          <cell r="C4" t="str">
            <v>Catrine Primary PEF</v>
          </cell>
          <cell r="D4">
            <v>64479.1</v>
          </cell>
          <cell r="E4">
            <v>0</v>
          </cell>
          <cell r="F4">
            <v>64615</v>
          </cell>
          <cell r="G4">
            <v>135.9</v>
          </cell>
        </row>
        <row r="5">
          <cell r="B5">
            <v>255015</v>
          </cell>
          <cell r="C5" t="str">
            <v>Drongan Primary PEF</v>
          </cell>
          <cell r="D5">
            <v>78788.2</v>
          </cell>
          <cell r="E5">
            <v>0</v>
          </cell>
          <cell r="F5">
            <v>100355</v>
          </cell>
          <cell r="G5">
            <v>21566.799999999999</v>
          </cell>
        </row>
        <row r="6">
          <cell r="B6">
            <v>255020</v>
          </cell>
          <cell r="C6" t="str">
            <v>Mauchline Primary PEF</v>
          </cell>
          <cell r="D6">
            <v>65903.759999999995</v>
          </cell>
          <cell r="E6">
            <v>0</v>
          </cell>
          <cell r="F6">
            <v>71180</v>
          </cell>
          <cell r="G6">
            <v>5276.24</v>
          </cell>
        </row>
        <row r="7">
          <cell r="B7">
            <v>255025</v>
          </cell>
          <cell r="C7" t="str">
            <v>Muirkirk Primary PEF</v>
          </cell>
          <cell r="D7">
            <v>37871.14</v>
          </cell>
          <cell r="E7">
            <v>0</v>
          </cell>
          <cell r="F7">
            <v>51950</v>
          </cell>
          <cell r="G7">
            <v>14078.86</v>
          </cell>
        </row>
        <row r="8">
          <cell r="B8">
            <v>255030</v>
          </cell>
          <cell r="C8" t="str">
            <v>Ochiltree Primary PEF</v>
          </cell>
          <cell r="D8">
            <v>12064.55</v>
          </cell>
          <cell r="E8">
            <v>0</v>
          </cell>
          <cell r="F8">
            <v>12550</v>
          </cell>
          <cell r="G8">
            <v>485.45</v>
          </cell>
        </row>
        <row r="9">
          <cell r="B9">
            <v>255035</v>
          </cell>
          <cell r="C9" t="str">
            <v>Sorn Primary PEF</v>
          </cell>
          <cell r="D9">
            <v>6481.9</v>
          </cell>
          <cell r="E9">
            <v>0</v>
          </cell>
          <cell r="F9">
            <v>4985</v>
          </cell>
          <cell r="G9">
            <v>-1496.9</v>
          </cell>
        </row>
        <row r="10">
          <cell r="B10">
            <v>255045</v>
          </cell>
          <cell r="C10" t="str">
            <v>Logan Primary PEF</v>
          </cell>
          <cell r="D10">
            <v>61472.81</v>
          </cell>
          <cell r="E10">
            <v>0</v>
          </cell>
          <cell r="F10">
            <v>93850</v>
          </cell>
          <cell r="G10">
            <v>32377.19</v>
          </cell>
        </row>
        <row r="11">
          <cell r="B11">
            <v>255050</v>
          </cell>
          <cell r="C11" t="str">
            <v>Netherthird Primary PEF</v>
          </cell>
          <cell r="D11">
            <v>65394.47</v>
          </cell>
          <cell r="E11">
            <v>0</v>
          </cell>
          <cell r="F11">
            <v>87530</v>
          </cell>
          <cell r="G11">
            <v>22135.53</v>
          </cell>
        </row>
        <row r="12">
          <cell r="B12">
            <v>255055</v>
          </cell>
          <cell r="C12" t="str">
            <v>New Cumnock Primary PEF</v>
          </cell>
          <cell r="D12">
            <v>89039.83</v>
          </cell>
          <cell r="E12">
            <v>0</v>
          </cell>
          <cell r="F12">
            <v>86485</v>
          </cell>
          <cell r="G12">
            <v>-2554.83</v>
          </cell>
        </row>
        <row r="13">
          <cell r="B13">
            <v>255065</v>
          </cell>
          <cell r="C13" t="str">
            <v>Bellsbank Primary PEF</v>
          </cell>
          <cell r="D13">
            <v>77019.86</v>
          </cell>
          <cell r="E13">
            <v>0</v>
          </cell>
          <cell r="F13">
            <v>108245</v>
          </cell>
          <cell r="G13">
            <v>31225.14</v>
          </cell>
        </row>
        <row r="14">
          <cell r="B14">
            <v>255070</v>
          </cell>
          <cell r="C14" t="str">
            <v>Dalmellington Primary PEF</v>
          </cell>
          <cell r="D14">
            <v>27183.82</v>
          </cell>
          <cell r="E14">
            <v>0</v>
          </cell>
          <cell r="F14">
            <v>29595</v>
          </cell>
          <cell r="G14">
            <v>2411.1799999999998</v>
          </cell>
        </row>
        <row r="15">
          <cell r="B15">
            <v>255075</v>
          </cell>
          <cell r="C15" t="str">
            <v>Dalrymple Primary PEF</v>
          </cell>
          <cell r="D15">
            <v>60291.5</v>
          </cell>
          <cell r="E15">
            <v>0</v>
          </cell>
          <cell r="F15">
            <v>55125</v>
          </cell>
          <cell r="G15">
            <v>-5166.5</v>
          </cell>
        </row>
        <row r="16">
          <cell r="B16">
            <v>255080</v>
          </cell>
          <cell r="C16" t="str">
            <v>Littlemill Primary PEF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255085</v>
          </cell>
          <cell r="C17" t="str">
            <v>Patna Primary PEF</v>
          </cell>
          <cell r="D17">
            <v>64984.43</v>
          </cell>
          <cell r="E17">
            <v>0</v>
          </cell>
          <cell r="F17">
            <v>71465</v>
          </cell>
          <cell r="G17">
            <v>6480.57</v>
          </cell>
        </row>
        <row r="18">
          <cell r="B18">
            <v>255090</v>
          </cell>
          <cell r="C18" t="str">
            <v>Annanhill Primary PEF</v>
          </cell>
          <cell r="D18">
            <v>100315.29</v>
          </cell>
          <cell r="E18">
            <v>0</v>
          </cell>
          <cell r="F18">
            <v>96490</v>
          </cell>
          <cell r="G18">
            <v>-3825.29</v>
          </cell>
        </row>
        <row r="19">
          <cell r="B19">
            <v>255100</v>
          </cell>
          <cell r="C19" t="str">
            <v>Crosshouse Primary PEF</v>
          </cell>
          <cell r="D19">
            <v>42255.24</v>
          </cell>
          <cell r="E19">
            <v>0</v>
          </cell>
          <cell r="F19">
            <v>41395</v>
          </cell>
          <cell r="G19">
            <v>-860.24</v>
          </cell>
        </row>
        <row r="20">
          <cell r="B20">
            <v>255105</v>
          </cell>
          <cell r="C20" t="str">
            <v>Gargieston Primary PEF</v>
          </cell>
          <cell r="D20">
            <v>40510.47</v>
          </cell>
          <cell r="E20">
            <v>0</v>
          </cell>
          <cell r="F20">
            <v>48750</v>
          </cell>
          <cell r="G20">
            <v>8239.5300000000007</v>
          </cell>
        </row>
        <row r="21">
          <cell r="B21">
            <v>255110</v>
          </cell>
          <cell r="C21" t="str">
            <v>Shortlees Primary PEF</v>
          </cell>
          <cell r="D21">
            <v>430393.33</v>
          </cell>
          <cell r="E21">
            <v>0</v>
          </cell>
          <cell r="F21">
            <v>408020</v>
          </cell>
          <cell r="G21">
            <v>-22373.33</v>
          </cell>
        </row>
        <row r="22">
          <cell r="B22">
            <v>255120</v>
          </cell>
          <cell r="C22" t="str">
            <v>Onthank Primary PEF</v>
          </cell>
          <cell r="D22">
            <v>164474.09</v>
          </cell>
          <cell r="E22">
            <v>0</v>
          </cell>
          <cell r="F22">
            <v>216595</v>
          </cell>
          <cell r="G22">
            <v>52120.91</v>
          </cell>
        </row>
        <row r="23">
          <cell r="B23">
            <v>255130</v>
          </cell>
          <cell r="C23" t="str">
            <v>Hillhead Primary PEF</v>
          </cell>
          <cell r="D23">
            <v>180848.6</v>
          </cell>
          <cell r="E23">
            <v>0</v>
          </cell>
          <cell r="F23">
            <v>190680</v>
          </cell>
          <cell r="G23">
            <v>9831.4</v>
          </cell>
        </row>
        <row r="24">
          <cell r="B24">
            <v>255140</v>
          </cell>
          <cell r="C24" t="str">
            <v>Loanhead Primary PEF</v>
          </cell>
          <cell r="D24">
            <v>82537.38</v>
          </cell>
          <cell r="E24">
            <v>0</v>
          </cell>
          <cell r="F24">
            <v>53305</v>
          </cell>
          <cell r="G24">
            <v>-29232.38</v>
          </cell>
        </row>
        <row r="25">
          <cell r="B25">
            <v>255145</v>
          </cell>
          <cell r="C25" t="str">
            <v>Darvel Primary PEF</v>
          </cell>
          <cell r="D25">
            <v>76419.3</v>
          </cell>
          <cell r="E25">
            <v>0</v>
          </cell>
          <cell r="F25">
            <v>86000</v>
          </cell>
          <cell r="G25">
            <v>9580.7000000000007</v>
          </cell>
        </row>
        <row r="26">
          <cell r="B26">
            <v>255150</v>
          </cell>
          <cell r="C26" t="str">
            <v>Fenwick Primary PEF</v>
          </cell>
          <cell r="D26">
            <v>9645.65</v>
          </cell>
          <cell r="E26">
            <v>0</v>
          </cell>
          <cell r="F26">
            <v>8710</v>
          </cell>
          <cell r="G26">
            <v>-935.65</v>
          </cell>
        </row>
        <row r="27">
          <cell r="B27">
            <v>255155</v>
          </cell>
          <cell r="C27" t="str">
            <v>Galston Primary PEF</v>
          </cell>
          <cell r="D27">
            <v>73746.16</v>
          </cell>
          <cell r="E27">
            <v>0</v>
          </cell>
          <cell r="F27">
            <v>107665</v>
          </cell>
          <cell r="G27">
            <v>33918.839999999997</v>
          </cell>
        </row>
        <row r="28">
          <cell r="B28">
            <v>255160</v>
          </cell>
          <cell r="C28" t="str">
            <v>Hurlford Primary PEF</v>
          </cell>
          <cell r="D28">
            <v>106996.36</v>
          </cell>
          <cell r="E28">
            <v>0</v>
          </cell>
          <cell r="F28">
            <v>103795</v>
          </cell>
          <cell r="G28">
            <v>-3201.36</v>
          </cell>
        </row>
        <row r="29">
          <cell r="B29">
            <v>255165</v>
          </cell>
          <cell r="C29" t="str">
            <v>Newmilns Primary PEF</v>
          </cell>
          <cell r="D29">
            <v>40330.1</v>
          </cell>
          <cell r="E29">
            <v>0</v>
          </cell>
          <cell r="F29">
            <v>49715</v>
          </cell>
          <cell r="G29">
            <v>9384.9</v>
          </cell>
        </row>
        <row r="30">
          <cell r="B30">
            <v>255170</v>
          </cell>
          <cell r="C30" t="str">
            <v>St Patricks Primary PEF</v>
          </cell>
          <cell r="D30">
            <v>41207.879999999997</v>
          </cell>
          <cell r="E30">
            <v>0</v>
          </cell>
          <cell r="F30">
            <v>58570</v>
          </cell>
          <cell r="G30">
            <v>17362.12</v>
          </cell>
        </row>
        <row r="31">
          <cell r="B31">
            <v>255175</v>
          </cell>
          <cell r="C31" t="str">
            <v>St Xaviers Primary PEF</v>
          </cell>
          <cell r="D31">
            <v>24129.49</v>
          </cell>
          <cell r="E31">
            <v>0</v>
          </cell>
          <cell r="F31">
            <v>32825</v>
          </cell>
          <cell r="G31">
            <v>8695.51</v>
          </cell>
        </row>
        <row r="32">
          <cell r="B32">
            <v>255180</v>
          </cell>
          <cell r="C32" t="str">
            <v>Mount Carmel Primary PEF</v>
          </cell>
          <cell r="D32">
            <v>74018.509999999995</v>
          </cell>
          <cell r="E32">
            <v>0</v>
          </cell>
          <cell r="F32">
            <v>94560</v>
          </cell>
          <cell r="G32">
            <v>20541.490000000002</v>
          </cell>
        </row>
        <row r="33">
          <cell r="B33">
            <v>255185</v>
          </cell>
          <cell r="C33" t="str">
            <v>St Andrews Primary PEF</v>
          </cell>
          <cell r="D33">
            <v>104197.96</v>
          </cell>
          <cell r="E33">
            <v>0</v>
          </cell>
          <cell r="F33">
            <v>107710</v>
          </cell>
          <cell r="G33">
            <v>3512.04</v>
          </cell>
        </row>
        <row r="34">
          <cell r="B34">
            <v>255190</v>
          </cell>
          <cell r="C34" t="str">
            <v>St Sophia Primary PEF</v>
          </cell>
          <cell r="D34">
            <v>40310.410000000003</v>
          </cell>
          <cell r="E34">
            <v>0</v>
          </cell>
          <cell r="F34">
            <v>56220</v>
          </cell>
          <cell r="G34">
            <v>15909.59</v>
          </cell>
        </row>
        <row r="35">
          <cell r="B35">
            <v>255195</v>
          </cell>
          <cell r="C35" t="str">
            <v>Dunlop Primary PEF</v>
          </cell>
          <cell r="D35">
            <v>13923.49</v>
          </cell>
          <cell r="E35">
            <v>0</v>
          </cell>
          <cell r="F35">
            <v>13060</v>
          </cell>
          <cell r="G35">
            <v>-863.49</v>
          </cell>
        </row>
        <row r="36">
          <cell r="B36">
            <v>255200</v>
          </cell>
          <cell r="C36" t="str">
            <v>Kilmaurs Primary PEF</v>
          </cell>
          <cell r="D36">
            <v>44368.73</v>
          </cell>
          <cell r="E36">
            <v>0</v>
          </cell>
          <cell r="F36">
            <v>43795</v>
          </cell>
          <cell r="G36">
            <v>-573.73</v>
          </cell>
        </row>
        <row r="37">
          <cell r="B37">
            <v>255205</v>
          </cell>
          <cell r="C37" t="str">
            <v>Lainshaw Primary PEF</v>
          </cell>
          <cell r="D37">
            <v>125241.86</v>
          </cell>
          <cell r="E37">
            <v>0</v>
          </cell>
          <cell r="F37">
            <v>120855</v>
          </cell>
          <cell r="G37">
            <v>-4386.8599999999997</v>
          </cell>
        </row>
        <row r="38">
          <cell r="B38">
            <v>255210</v>
          </cell>
          <cell r="C38" t="str">
            <v>Nether Robertland Primary PEF</v>
          </cell>
          <cell r="D38">
            <v>35364.43</v>
          </cell>
          <cell r="E38">
            <v>0</v>
          </cell>
          <cell r="F38">
            <v>43285</v>
          </cell>
          <cell r="G38">
            <v>7920.57</v>
          </cell>
        </row>
        <row r="39">
          <cell r="B39">
            <v>255215</v>
          </cell>
          <cell r="C39" t="str">
            <v>Whatriggs Primary PEF</v>
          </cell>
          <cell r="D39">
            <v>224245.96</v>
          </cell>
          <cell r="E39">
            <v>0</v>
          </cell>
          <cell r="F39">
            <v>356085</v>
          </cell>
          <cell r="G39">
            <v>131839.04000000001</v>
          </cell>
        </row>
        <row r="40">
          <cell r="B40">
            <v>255220</v>
          </cell>
          <cell r="C40" t="str">
            <v>James Hamilton Primary PEF</v>
          </cell>
          <cell r="D40">
            <v>150609.66</v>
          </cell>
          <cell r="E40">
            <v>0</v>
          </cell>
          <cell r="F40">
            <v>217470</v>
          </cell>
          <cell r="G40">
            <v>66860.34</v>
          </cell>
        </row>
        <row r="41">
          <cell r="B41">
            <v>255250</v>
          </cell>
          <cell r="C41" t="str">
            <v>Lochnorris Primary PEF</v>
          </cell>
          <cell r="D41">
            <v>205523.39</v>
          </cell>
          <cell r="E41">
            <v>0</v>
          </cell>
          <cell r="F41">
            <v>249335</v>
          </cell>
          <cell r="G41">
            <v>43811.61</v>
          </cell>
        </row>
        <row r="42">
          <cell r="B42">
            <v>255305</v>
          </cell>
          <cell r="C42" t="str">
            <v>Auchinleck Academy PEF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255315</v>
          </cell>
          <cell r="C43" t="str">
            <v>Doon Academy PEF</v>
          </cell>
          <cell r="D43">
            <v>55554.76</v>
          </cell>
          <cell r="E43">
            <v>0</v>
          </cell>
          <cell r="F43">
            <v>65285</v>
          </cell>
          <cell r="G43">
            <v>9730.24</v>
          </cell>
        </row>
        <row r="44">
          <cell r="B44">
            <v>255320</v>
          </cell>
          <cell r="C44" t="str">
            <v>Grange Academy PEF</v>
          </cell>
          <cell r="D44">
            <v>152572.38</v>
          </cell>
          <cell r="E44">
            <v>0</v>
          </cell>
          <cell r="F44">
            <v>189850</v>
          </cell>
          <cell r="G44">
            <v>37277.620000000003</v>
          </cell>
        </row>
        <row r="45">
          <cell r="B45">
            <v>255330</v>
          </cell>
          <cell r="C45" t="str">
            <v>Kilmarnock Academy PEF</v>
          </cell>
          <cell r="D45">
            <v>166569.76</v>
          </cell>
          <cell r="E45">
            <v>0</v>
          </cell>
          <cell r="F45">
            <v>219405</v>
          </cell>
          <cell r="G45">
            <v>52835.24</v>
          </cell>
        </row>
        <row r="46">
          <cell r="B46">
            <v>255335</v>
          </cell>
          <cell r="C46" t="str">
            <v>Loudoun Academy PEF</v>
          </cell>
          <cell r="D46">
            <v>93977.15</v>
          </cell>
          <cell r="E46">
            <v>0</v>
          </cell>
          <cell r="F46">
            <v>133810</v>
          </cell>
          <cell r="G46">
            <v>39832.85</v>
          </cell>
        </row>
        <row r="47">
          <cell r="B47">
            <v>255340</v>
          </cell>
          <cell r="C47" t="str">
            <v>St Josephs Academy PEF</v>
          </cell>
          <cell r="D47">
            <v>120031.71</v>
          </cell>
          <cell r="E47">
            <v>0</v>
          </cell>
          <cell r="F47">
            <v>109380</v>
          </cell>
          <cell r="G47">
            <v>-10651.71</v>
          </cell>
        </row>
        <row r="48">
          <cell r="B48">
            <v>255345</v>
          </cell>
          <cell r="C48" t="str">
            <v>Stewarton Academy PEF</v>
          </cell>
          <cell r="D48">
            <v>58051.1</v>
          </cell>
          <cell r="E48">
            <v>0</v>
          </cell>
          <cell r="F48">
            <v>69130</v>
          </cell>
          <cell r="G48">
            <v>11078.9</v>
          </cell>
        </row>
        <row r="49">
          <cell r="B49">
            <v>255350</v>
          </cell>
          <cell r="C49" t="str">
            <v>Robert Burns Academy PEF</v>
          </cell>
          <cell r="D49">
            <v>338826.86</v>
          </cell>
          <cell r="E49">
            <v>0</v>
          </cell>
          <cell r="F49">
            <v>426100</v>
          </cell>
          <cell r="G49">
            <v>87273.14</v>
          </cell>
        </row>
        <row r="50">
          <cell r="B50">
            <v>255410</v>
          </cell>
          <cell r="C50" t="str">
            <v>Hillside School PEF</v>
          </cell>
          <cell r="D50">
            <v>54065.37</v>
          </cell>
          <cell r="E50">
            <v>0</v>
          </cell>
          <cell r="F50">
            <v>73890</v>
          </cell>
          <cell r="G50">
            <v>19824.63</v>
          </cell>
        </row>
        <row r="51">
          <cell r="B51">
            <v>255420</v>
          </cell>
          <cell r="C51" t="str">
            <v>Crosshouse Comm Unit PEF</v>
          </cell>
          <cell r="D51">
            <v>40192.160000000003</v>
          </cell>
          <cell r="E51">
            <v>0</v>
          </cell>
          <cell r="F51">
            <v>42110</v>
          </cell>
          <cell r="G51">
            <v>1917.84</v>
          </cell>
        </row>
        <row r="52">
          <cell r="B52">
            <v>255425</v>
          </cell>
          <cell r="C52" t="str">
            <v>Park School PEF</v>
          </cell>
          <cell r="D52">
            <v>101909.99</v>
          </cell>
          <cell r="E52">
            <v>0</v>
          </cell>
          <cell r="F52">
            <v>114240</v>
          </cell>
          <cell r="G52">
            <v>12330.01</v>
          </cell>
        </row>
        <row r="53">
          <cell r="B53">
            <v>255430</v>
          </cell>
          <cell r="C53" t="str">
            <v>Willowbank School PEF</v>
          </cell>
          <cell r="D53">
            <v>104645.72</v>
          </cell>
          <cell r="E53">
            <v>0</v>
          </cell>
          <cell r="F53">
            <v>142420</v>
          </cell>
          <cell r="G53">
            <v>37774.28</v>
          </cell>
        </row>
        <row r="54">
          <cell r="B54">
            <v>255435</v>
          </cell>
          <cell r="C54" t="str">
            <v>Robert Burns SLC PEF</v>
          </cell>
          <cell r="D54">
            <v>53558.65</v>
          </cell>
          <cell r="E54">
            <v>0</v>
          </cell>
          <cell r="F54">
            <v>64845</v>
          </cell>
          <cell r="G54">
            <v>11286.35</v>
          </cell>
        </row>
        <row r="55">
          <cell r="B55">
            <v>255505</v>
          </cell>
          <cell r="C55" t="str">
            <v>Central Support PEF</v>
          </cell>
          <cell r="D55">
            <v>8.83</v>
          </cell>
          <cell r="E55">
            <v>0</v>
          </cell>
          <cell r="F55">
            <v>0</v>
          </cell>
          <cell r="G55">
            <v>-8.83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F2" sqref="F2:I51"/>
    </sheetView>
  </sheetViews>
  <sheetFormatPr defaultRowHeight="14.4" x14ac:dyDescent="0.3"/>
  <cols>
    <col min="1" max="1" width="12.33203125" bestFit="1" customWidth="1"/>
    <col min="2" max="2" width="8" bestFit="1" customWidth="1"/>
    <col min="3" max="3" width="8" customWidth="1"/>
    <col min="4" max="4" width="44.88671875" bestFit="1" customWidth="1"/>
    <col min="5" max="5" width="9.88671875" bestFit="1" customWidth="1"/>
    <col min="6" max="6" width="11.5546875" bestFit="1" customWidth="1"/>
    <col min="7" max="8" width="18.88671875" customWidth="1"/>
    <col min="9" max="9" width="9.88671875" bestFit="1" customWidth="1"/>
  </cols>
  <sheetData>
    <row r="1" spans="1:9" ht="53.4" x14ac:dyDescent="0.3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>
        <v>8221723</v>
      </c>
      <c r="C2">
        <v>255090</v>
      </c>
      <c r="D2" t="s">
        <v>10</v>
      </c>
      <c r="E2" t="s">
        <v>11</v>
      </c>
      <c r="F2" s="2">
        <v>75950</v>
      </c>
      <c r="G2" s="16">
        <v>3010</v>
      </c>
      <c r="H2" s="16">
        <v>72940</v>
      </c>
      <c r="I2" s="2">
        <f>ROUND(VLOOKUP(C2,'[1]Cost Centre'!B:G,6,FALSE),-1)</f>
        <v>-3830</v>
      </c>
    </row>
    <row r="3" spans="1:9" x14ac:dyDescent="0.3">
      <c r="A3" t="s">
        <v>9</v>
      </c>
      <c r="B3">
        <v>8240620</v>
      </c>
      <c r="C3">
        <v>255005</v>
      </c>
      <c r="D3" t="s">
        <v>12</v>
      </c>
      <c r="E3" t="s">
        <v>11</v>
      </c>
      <c r="F3" s="3">
        <v>69825</v>
      </c>
      <c r="G3" s="16">
        <v>2770</v>
      </c>
      <c r="H3" s="16">
        <v>67055</v>
      </c>
      <c r="I3" s="3">
        <f>ROUND(VLOOKUP(C3,'[1]Cost Centre'!B:G,6,FALSE),-1)</f>
        <v>16810</v>
      </c>
    </row>
    <row r="4" spans="1:9" x14ac:dyDescent="0.3">
      <c r="A4" t="s">
        <v>9</v>
      </c>
      <c r="B4">
        <v>8241422</v>
      </c>
      <c r="C4">
        <v>255065</v>
      </c>
      <c r="D4" t="s">
        <v>13</v>
      </c>
      <c r="E4" t="s">
        <v>11</v>
      </c>
      <c r="F4" s="3">
        <v>69825</v>
      </c>
      <c r="G4" s="16">
        <v>2760</v>
      </c>
      <c r="H4" s="16">
        <v>67065</v>
      </c>
      <c r="I4" s="3">
        <f>ROUND(VLOOKUP(C4,'[1]Cost Centre'!B:G,6,FALSE),-1)</f>
        <v>31230</v>
      </c>
    </row>
    <row r="5" spans="1:9" x14ac:dyDescent="0.3">
      <c r="A5" t="s">
        <v>9</v>
      </c>
      <c r="B5">
        <v>8240825</v>
      </c>
      <c r="C5">
        <v>255010</v>
      </c>
      <c r="D5" t="s">
        <v>14</v>
      </c>
      <c r="E5" t="s">
        <v>11</v>
      </c>
      <c r="F5" s="3">
        <v>47775</v>
      </c>
      <c r="G5" s="16">
        <v>1890</v>
      </c>
      <c r="H5" s="16">
        <v>45885</v>
      </c>
      <c r="I5" s="3">
        <f>ROUND(VLOOKUP(C5,'[1]Cost Centre'!B:G,6,FALSE),-1)</f>
        <v>140</v>
      </c>
    </row>
    <row r="6" spans="1:9" x14ac:dyDescent="0.3">
      <c r="A6" t="s">
        <v>9</v>
      </c>
      <c r="B6">
        <v>8224242</v>
      </c>
      <c r="C6" s="9">
        <v>255420</v>
      </c>
      <c r="D6" s="9" t="s">
        <v>15</v>
      </c>
      <c r="E6" s="9" t="s">
        <v>11</v>
      </c>
      <c r="F6" s="17">
        <v>36750</v>
      </c>
      <c r="G6" s="18">
        <v>1450</v>
      </c>
      <c r="H6" s="18">
        <v>35300</v>
      </c>
      <c r="I6" s="3">
        <f>ROUND(VLOOKUP(C6,'[1]Cost Centre'!B:G,6,FALSE),-1)</f>
        <v>1920</v>
      </c>
    </row>
    <row r="7" spans="1:9" x14ac:dyDescent="0.3">
      <c r="A7" t="s">
        <v>9</v>
      </c>
      <c r="B7">
        <v>8220425</v>
      </c>
      <c r="C7" s="9">
        <v>255100</v>
      </c>
      <c r="D7" s="9" t="s">
        <v>16</v>
      </c>
      <c r="E7" s="9" t="s">
        <v>11</v>
      </c>
      <c r="F7" s="17">
        <v>37975</v>
      </c>
      <c r="G7" s="18">
        <v>1500</v>
      </c>
      <c r="H7" s="18">
        <v>36475</v>
      </c>
      <c r="I7" s="3">
        <f>ROUND(VLOOKUP(C7,'[1]Cost Centre'!B:G,6,FALSE),-1)</f>
        <v>-860</v>
      </c>
    </row>
    <row r="8" spans="1:9" x14ac:dyDescent="0.3">
      <c r="A8" t="s">
        <v>9</v>
      </c>
      <c r="B8">
        <v>8244227</v>
      </c>
      <c r="C8" s="9">
        <v>255070</v>
      </c>
      <c r="D8" s="9" t="s">
        <v>17</v>
      </c>
      <c r="E8" s="9" t="s">
        <v>11</v>
      </c>
      <c r="F8" s="17">
        <v>28175</v>
      </c>
      <c r="G8" s="18">
        <v>1110</v>
      </c>
      <c r="H8" s="18">
        <v>27065</v>
      </c>
      <c r="I8" s="3">
        <f>ROUND(VLOOKUP(C8,'[1]Cost Centre'!B:G,6,FALSE),-1)</f>
        <v>2410</v>
      </c>
    </row>
    <row r="9" spans="1:9" x14ac:dyDescent="0.3">
      <c r="A9" t="s">
        <v>9</v>
      </c>
      <c r="B9">
        <v>8241627</v>
      </c>
      <c r="C9" s="9">
        <v>255075</v>
      </c>
      <c r="D9" s="9" t="s">
        <v>18</v>
      </c>
      <c r="E9" s="9" t="s">
        <v>11</v>
      </c>
      <c r="F9" s="17">
        <f>33075+19600</f>
        <v>52675</v>
      </c>
      <c r="G9" s="18">
        <f>1310+780</f>
        <v>2090</v>
      </c>
      <c r="H9" s="18">
        <f>31765+18820</f>
        <v>50585</v>
      </c>
      <c r="I9" s="3">
        <f>ROUND(VLOOKUP(C9,'[1]Cost Centre'!B:G,6,FALSE),-1)</f>
        <v>-5170</v>
      </c>
    </row>
    <row r="10" spans="1:9" x14ac:dyDescent="0.3">
      <c r="A10" t="s">
        <v>9</v>
      </c>
      <c r="B10">
        <v>8220522</v>
      </c>
      <c r="C10" s="9">
        <v>255145</v>
      </c>
      <c r="D10" s="9" t="s">
        <v>19</v>
      </c>
      <c r="E10" s="9" t="s">
        <v>11</v>
      </c>
      <c r="F10" s="17">
        <v>68600</v>
      </c>
      <c r="G10" s="18">
        <v>2720</v>
      </c>
      <c r="H10" s="18">
        <v>65880</v>
      </c>
      <c r="I10" s="3">
        <f>ROUND(VLOOKUP(C10,'[1]Cost Centre'!B:G,6,FALSE),-1)</f>
        <v>9580</v>
      </c>
    </row>
    <row r="11" spans="1:9" x14ac:dyDescent="0.3">
      <c r="A11" t="s">
        <v>9</v>
      </c>
      <c r="B11">
        <v>8244138</v>
      </c>
      <c r="C11" s="9">
        <v>255315</v>
      </c>
      <c r="D11" s="9" t="s">
        <v>20</v>
      </c>
      <c r="E11" s="9" t="s">
        <v>11</v>
      </c>
      <c r="F11" s="17">
        <v>55125</v>
      </c>
      <c r="G11" s="18">
        <v>2180</v>
      </c>
      <c r="H11" s="18">
        <v>52945</v>
      </c>
      <c r="I11" s="3">
        <f>ROUND(VLOOKUP(C11,'[1]Cost Centre'!B:G,6,FALSE),-1)</f>
        <v>9730</v>
      </c>
    </row>
    <row r="12" spans="1:9" x14ac:dyDescent="0.3">
      <c r="A12" t="s">
        <v>9</v>
      </c>
      <c r="B12">
        <v>8241724</v>
      </c>
      <c r="C12" s="9">
        <v>255015</v>
      </c>
      <c r="D12" s="9" t="s">
        <v>21</v>
      </c>
      <c r="E12" s="9" t="s">
        <v>11</v>
      </c>
      <c r="F12" s="17">
        <v>84525</v>
      </c>
      <c r="G12" s="18">
        <v>3350</v>
      </c>
      <c r="H12" s="18">
        <v>81175</v>
      </c>
      <c r="I12" s="3">
        <f>ROUND(VLOOKUP(C12,'[1]Cost Centre'!B:G,6,FALSE),-1)</f>
        <v>21570</v>
      </c>
    </row>
    <row r="13" spans="1:9" x14ac:dyDescent="0.3">
      <c r="A13" t="s">
        <v>9</v>
      </c>
      <c r="B13">
        <v>8220727</v>
      </c>
      <c r="C13" s="9">
        <v>255195</v>
      </c>
      <c r="D13" s="9" t="s">
        <v>22</v>
      </c>
      <c r="E13" s="9" t="s">
        <v>11</v>
      </c>
      <c r="F13" s="17">
        <v>14040</v>
      </c>
      <c r="G13" s="18">
        <v>560</v>
      </c>
      <c r="H13" s="18">
        <v>13480</v>
      </c>
      <c r="I13" s="3">
        <f>ROUND(VLOOKUP(C13,'[1]Cost Centre'!B:G,6,FALSE),-1)</f>
        <v>-860</v>
      </c>
    </row>
    <row r="14" spans="1:9" x14ac:dyDescent="0.3">
      <c r="A14" t="s">
        <v>9</v>
      </c>
      <c r="B14">
        <v>8220824</v>
      </c>
      <c r="C14" s="9">
        <v>255150</v>
      </c>
      <c r="D14" s="9" t="s">
        <v>23</v>
      </c>
      <c r="E14" s="9" t="s">
        <v>11</v>
      </c>
      <c r="F14" s="17">
        <v>8640</v>
      </c>
      <c r="G14" s="18">
        <v>0</v>
      </c>
      <c r="H14" s="18">
        <v>8640</v>
      </c>
      <c r="I14" s="3">
        <f>ROUND(VLOOKUP(C14,'[1]Cost Centre'!B:G,6,FALSE),-1)</f>
        <v>-940</v>
      </c>
    </row>
    <row r="15" spans="1:9" x14ac:dyDescent="0.3">
      <c r="A15" t="s">
        <v>9</v>
      </c>
      <c r="B15">
        <v>8220921</v>
      </c>
      <c r="C15" s="9">
        <v>255155</v>
      </c>
      <c r="D15" s="9" t="s">
        <v>24</v>
      </c>
      <c r="E15" s="9" t="s">
        <v>11</v>
      </c>
      <c r="F15" s="17">
        <v>77175</v>
      </c>
      <c r="G15" s="18">
        <v>3060</v>
      </c>
      <c r="H15" s="18">
        <v>74115</v>
      </c>
      <c r="I15" s="3">
        <f>ROUND(VLOOKUP(C15,'[1]Cost Centre'!B:G,6,FALSE),-1)</f>
        <v>33920</v>
      </c>
    </row>
    <row r="16" spans="1:9" x14ac:dyDescent="0.3">
      <c r="A16" t="s">
        <v>9</v>
      </c>
      <c r="B16">
        <v>8225427</v>
      </c>
      <c r="C16" s="9">
        <v>255105</v>
      </c>
      <c r="D16" s="9" t="s">
        <v>25</v>
      </c>
      <c r="E16" s="9" t="s">
        <v>11</v>
      </c>
      <c r="F16" s="17">
        <v>39200</v>
      </c>
      <c r="G16" s="18">
        <v>1550</v>
      </c>
      <c r="H16" s="18">
        <v>37650</v>
      </c>
      <c r="I16" s="3">
        <f>ROUND(VLOOKUP(C16,'[1]Cost Centre'!B:G,6,FALSE),-1)</f>
        <v>8240</v>
      </c>
    </row>
    <row r="17" spans="1:9" x14ac:dyDescent="0.3">
      <c r="A17" t="s">
        <v>9</v>
      </c>
      <c r="B17">
        <v>8224234</v>
      </c>
      <c r="C17" s="9">
        <v>255320</v>
      </c>
      <c r="D17" s="9" t="s">
        <v>26</v>
      </c>
      <c r="E17" s="9" t="s">
        <v>11</v>
      </c>
      <c r="F17" s="17">
        <v>159250</v>
      </c>
      <c r="G17" s="18">
        <v>6310</v>
      </c>
      <c r="H17" s="18">
        <v>152940</v>
      </c>
      <c r="I17" s="3">
        <f>ROUND(VLOOKUP(C17,'[1]Cost Centre'!B:G,6,FALSE),-1)</f>
        <v>37280</v>
      </c>
    </row>
    <row r="18" spans="1:9" x14ac:dyDescent="0.3">
      <c r="A18" t="s">
        <v>9</v>
      </c>
      <c r="B18">
        <v>8222029</v>
      </c>
      <c r="C18" s="9">
        <v>255130</v>
      </c>
      <c r="D18" s="9" t="s">
        <v>27</v>
      </c>
      <c r="E18" s="9" t="s">
        <v>11</v>
      </c>
      <c r="F18" s="17">
        <v>134750</v>
      </c>
      <c r="G18" s="18">
        <v>5340</v>
      </c>
      <c r="H18" s="18">
        <v>129410</v>
      </c>
      <c r="I18" s="3">
        <f>ROUND(VLOOKUP(C18,'[1]Cost Centre'!B:G,6,FALSE),-1)</f>
        <v>9830</v>
      </c>
    </row>
    <row r="19" spans="1:9" x14ac:dyDescent="0.3">
      <c r="A19" t="s">
        <v>9</v>
      </c>
      <c r="B19">
        <v>8243743</v>
      </c>
      <c r="C19" s="9">
        <v>255410</v>
      </c>
      <c r="D19" s="9" t="s">
        <v>28</v>
      </c>
      <c r="E19" s="9" t="s">
        <v>11</v>
      </c>
      <c r="F19" s="17">
        <v>41650</v>
      </c>
      <c r="G19" s="18">
        <v>1650</v>
      </c>
      <c r="H19" s="18">
        <v>40000</v>
      </c>
      <c r="I19" s="3">
        <f>ROUND(VLOOKUP(C19,'[1]Cost Centre'!B:G,6,FALSE),-1)</f>
        <v>19820</v>
      </c>
    </row>
    <row r="20" spans="1:9" x14ac:dyDescent="0.3">
      <c r="A20" t="s">
        <v>9</v>
      </c>
      <c r="B20">
        <v>8221421</v>
      </c>
      <c r="C20" s="9">
        <v>255160</v>
      </c>
      <c r="D20" s="9" t="s">
        <v>29</v>
      </c>
      <c r="E20" s="9" t="s">
        <v>11</v>
      </c>
      <c r="F20" s="17">
        <v>91875</v>
      </c>
      <c r="G20" s="18">
        <v>3640</v>
      </c>
      <c r="H20" s="18">
        <v>88235</v>
      </c>
      <c r="I20" s="3">
        <f>ROUND(VLOOKUP(C20,'[1]Cost Centre'!B:G,6,FALSE),-1)</f>
        <v>-3200</v>
      </c>
    </row>
    <row r="21" spans="1:9" x14ac:dyDescent="0.3">
      <c r="A21" t="s">
        <v>9</v>
      </c>
      <c r="B21">
        <v>1004573</v>
      </c>
      <c r="C21" s="9">
        <v>255220</v>
      </c>
      <c r="D21" s="9" t="s">
        <v>30</v>
      </c>
      <c r="E21" s="9" t="s">
        <v>11</v>
      </c>
      <c r="F21" s="17">
        <f>134750+9720</f>
        <v>144470</v>
      </c>
      <c r="G21" s="18">
        <f>5340+380</f>
        <v>5720</v>
      </c>
      <c r="H21" s="18">
        <f>129410+9340</f>
        <v>138750</v>
      </c>
      <c r="I21" s="3">
        <f>ROUND(VLOOKUP(C21,'[1]Cost Centre'!B:G,6,FALSE),-1)</f>
        <v>66860</v>
      </c>
    </row>
    <row r="22" spans="1:9" x14ac:dyDescent="0.3">
      <c r="A22" t="s">
        <v>9</v>
      </c>
      <c r="B22" s="4">
        <v>1004522</v>
      </c>
      <c r="C22" s="9">
        <v>255330</v>
      </c>
      <c r="D22" s="10" t="s">
        <v>31</v>
      </c>
      <c r="E22" s="9" t="s">
        <v>11</v>
      </c>
      <c r="F22" s="17">
        <v>170275</v>
      </c>
      <c r="G22" s="18">
        <v>6740</v>
      </c>
      <c r="H22" s="18">
        <v>163535</v>
      </c>
      <c r="I22" s="3">
        <f>ROUND(VLOOKUP(C22,'[1]Cost Centre'!B:G,6,FALSE),-1)</f>
        <v>52840</v>
      </c>
    </row>
    <row r="23" spans="1:9" x14ac:dyDescent="0.3">
      <c r="A23" t="s">
        <v>9</v>
      </c>
      <c r="B23">
        <v>8223122</v>
      </c>
      <c r="C23" s="9">
        <v>255200</v>
      </c>
      <c r="D23" s="9" t="s">
        <v>32</v>
      </c>
      <c r="E23" s="9" t="s">
        <v>11</v>
      </c>
      <c r="F23" s="17">
        <v>28175</v>
      </c>
      <c r="G23" s="18">
        <v>1120</v>
      </c>
      <c r="H23" s="18">
        <v>27055</v>
      </c>
      <c r="I23" s="3">
        <f>ROUND(VLOOKUP(C23,'[1]Cost Centre'!B:G,6,FALSE),-1)</f>
        <v>-570</v>
      </c>
    </row>
    <row r="24" spans="1:9" x14ac:dyDescent="0.3">
      <c r="A24" t="s">
        <v>9</v>
      </c>
      <c r="B24">
        <v>8223629</v>
      </c>
      <c r="C24" s="9">
        <v>255205</v>
      </c>
      <c r="D24" s="9" t="s">
        <v>33</v>
      </c>
      <c r="E24" s="9" t="s">
        <v>11</v>
      </c>
      <c r="F24" s="17">
        <v>94325</v>
      </c>
      <c r="G24" s="18">
        <v>3740</v>
      </c>
      <c r="H24" s="18">
        <v>90585</v>
      </c>
      <c r="I24" s="3">
        <f>ROUND(VLOOKUP(C24,'[1]Cost Centre'!B:G,6,FALSE),-1)</f>
        <v>-4390</v>
      </c>
    </row>
    <row r="25" spans="1:9" x14ac:dyDescent="0.3">
      <c r="A25" t="s">
        <v>9</v>
      </c>
      <c r="B25">
        <v>8222223</v>
      </c>
      <c r="C25" s="9">
        <v>255140</v>
      </c>
      <c r="D25" s="9" t="s">
        <v>34</v>
      </c>
      <c r="E25" s="9" t="s">
        <v>11</v>
      </c>
      <c r="F25" s="17">
        <v>50225</v>
      </c>
      <c r="G25" s="18">
        <v>1990</v>
      </c>
      <c r="H25" s="18">
        <v>48235</v>
      </c>
      <c r="I25" s="3">
        <f>ROUND(VLOOKUP(C25,'[1]Cost Centre'!B:G,6,FALSE),-1)</f>
        <v>-29230</v>
      </c>
    </row>
    <row r="26" spans="1:9" x14ac:dyDescent="0.3">
      <c r="A26" t="s">
        <v>9</v>
      </c>
      <c r="B26">
        <v>1005022</v>
      </c>
      <c r="C26" s="9">
        <v>255250</v>
      </c>
      <c r="D26" s="9" t="s">
        <v>35</v>
      </c>
      <c r="E26" s="9" t="s">
        <v>11</v>
      </c>
      <c r="F26" s="17">
        <v>150675</v>
      </c>
      <c r="G26" s="18">
        <v>5970</v>
      </c>
      <c r="H26" s="18">
        <v>144705</v>
      </c>
      <c r="I26" s="3">
        <f>ROUND(VLOOKUP(C26,'[1]Cost Centre'!B:G,6,FALSE),-1)</f>
        <v>43810</v>
      </c>
    </row>
    <row r="27" spans="1:9" x14ac:dyDescent="0.3">
      <c r="A27" t="s">
        <v>9</v>
      </c>
      <c r="B27">
        <v>8241023</v>
      </c>
      <c r="C27" s="9">
        <v>255045</v>
      </c>
      <c r="D27" s="9" t="s">
        <v>36</v>
      </c>
      <c r="E27" s="9" t="s">
        <v>11</v>
      </c>
      <c r="F27" s="17">
        <v>44100</v>
      </c>
      <c r="G27" s="18">
        <v>1750</v>
      </c>
      <c r="H27" s="18">
        <v>42350</v>
      </c>
      <c r="I27" s="3">
        <f>ROUND(VLOOKUP(C27,'[1]Cost Centre'!B:G,6,FALSE),-1)</f>
        <v>32380</v>
      </c>
    </row>
    <row r="28" spans="1:9" x14ac:dyDescent="0.3">
      <c r="A28" t="s">
        <v>9</v>
      </c>
      <c r="B28">
        <v>8223831</v>
      </c>
      <c r="C28" s="9">
        <v>255335</v>
      </c>
      <c r="D28" s="9" t="s">
        <v>37</v>
      </c>
      <c r="E28" s="9" t="s">
        <v>11</v>
      </c>
      <c r="F28" s="17">
        <v>95550</v>
      </c>
      <c r="G28" s="18">
        <v>3780</v>
      </c>
      <c r="H28" s="18">
        <v>91770</v>
      </c>
      <c r="I28" s="3">
        <f>ROUND(VLOOKUP(C28,'[1]Cost Centre'!B:G,6,FALSE),-1)</f>
        <v>39830</v>
      </c>
    </row>
    <row r="29" spans="1:9" x14ac:dyDescent="0.3">
      <c r="A29" t="s">
        <v>9</v>
      </c>
      <c r="B29">
        <v>8241929</v>
      </c>
      <c r="C29" s="9">
        <v>255020</v>
      </c>
      <c r="D29" s="9" t="s">
        <v>38</v>
      </c>
      <c r="E29" s="9" t="s">
        <v>11</v>
      </c>
      <c r="F29" s="17">
        <v>61250</v>
      </c>
      <c r="G29" s="18">
        <v>2430</v>
      </c>
      <c r="H29" s="18">
        <v>58820</v>
      </c>
      <c r="I29" s="3">
        <f>ROUND(VLOOKUP(C29,'[1]Cost Centre'!B:G,6,FALSE),-1)</f>
        <v>5280</v>
      </c>
    </row>
    <row r="30" spans="1:9" x14ac:dyDescent="0.3">
      <c r="A30" t="s">
        <v>9</v>
      </c>
      <c r="B30">
        <v>8222320</v>
      </c>
      <c r="C30" s="9">
        <v>255180</v>
      </c>
      <c r="D30" s="9" t="s">
        <v>39</v>
      </c>
      <c r="E30" s="9" t="s">
        <v>11</v>
      </c>
      <c r="F30" s="17">
        <v>63700</v>
      </c>
      <c r="G30" s="18">
        <v>2520</v>
      </c>
      <c r="H30" s="18">
        <v>61180</v>
      </c>
      <c r="I30" s="3">
        <f>ROUND(VLOOKUP(C30,'[1]Cost Centre'!B:G,6,FALSE),-1)</f>
        <v>20540</v>
      </c>
    </row>
    <row r="31" spans="1:9" x14ac:dyDescent="0.3">
      <c r="A31" t="s">
        <v>9</v>
      </c>
      <c r="B31">
        <v>8243921</v>
      </c>
      <c r="C31" s="9">
        <v>255025</v>
      </c>
      <c r="D31" s="9" t="s">
        <v>40</v>
      </c>
      <c r="E31" s="9" t="s">
        <v>11</v>
      </c>
      <c r="F31" s="17">
        <v>44100</v>
      </c>
      <c r="G31" s="18">
        <v>1750</v>
      </c>
      <c r="H31" s="18">
        <v>42350</v>
      </c>
      <c r="I31" s="3">
        <f>ROUND(VLOOKUP(C31,'[1]Cost Centre'!B:G,6,FALSE),-1)</f>
        <v>14080</v>
      </c>
    </row>
    <row r="32" spans="1:9" x14ac:dyDescent="0.3">
      <c r="A32" t="s">
        <v>9</v>
      </c>
      <c r="B32">
        <v>8223726</v>
      </c>
      <c r="C32" s="9">
        <v>255210</v>
      </c>
      <c r="D32" s="9" t="s">
        <v>41</v>
      </c>
      <c r="E32" s="9" t="s">
        <v>11</v>
      </c>
      <c r="F32" s="17">
        <v>37975</v>
      </c>
      <c r="G32" s="18">
        <v>1500</v>
      </c>
      <c r="H32" s="18">
        <v>36475</v>
      </c>
      <c r="I32" s="3">
        <f>ROUND(VLOOKUP(C32,'[1]Cost Centre'!B:G,6,FALSE),-1)</f>
        <v>7920</v>
      </c>
    </row>
    <row r="33" spans="1:9" x14ac:dyDescent="0.3">
      <c r="A33" t="s">
        <v>9</v>
      </c>
      <c r="B33">
        <v>8241120</v>
      </c>
      <c r="C33" s="9">
        <v>255050</v>
      </c>
      <c r="D33" s="9" t="s">
        <v>42</v>
      </c>
      <c r="E33" s="9" t="s">
        <v>11</v>
      </c>
      <c r="F33" s="17">
        <v>71050</v>
      </c>
      <c r="G33" s="18">
        <v>2810</v>
      </c>
      <c r="H33" s="18">
        <v>68240</v>
      </c>
      <c r="I33" s="3">
        <f>ROUND(VLOOKUP(C33,'[1]Cost Centre'!B:G,6,FALSE),-1)</f>
        <v>22140</v>
      </c>
    </row>
    <row r="34" spans="1:9" x14ac:dyDescent="0.3">
      <c r="A34" t="s">
        <v>9</v>
      </c>
      <c r="B34">
        <v>8242321</v>
      </c>
      <c r="C34" s="9">
        <v>255055</v>
      </c>
      <c r="D34" s="9" t="s">
        <v>43</v>
      </c>
      <c r="E34" s="9" t="s">
        <v>11</v>
      </c>
      <c r="F34" s="17">
        <v>74725</v>
      </c>
      <c r="G34" s="18">
        <v>2960</v>
      </c>
      <c r="H34" s="18">
        <v>71765</v>
      </c>
      <c r="I34" s="3">
        <f>ROUND(VLOOKUP(C34,'[1]Cost Centre'!B:G,6,FALSE),-1)</f>
        <v>-2550</v>
      </c>
    </row>
    <row r="35" spans="1:9" x14ac:dyDescent="0.3">
      <c r="A35" t="s">
        <v>9</v>
      </c>
      <c r="B35">
        <v>8223424</v>
      </c>
      <c r="C35" s="9">
        <v>255165</v>
      </c>
      <c r="D35" s="9" t="s">
        <v>44</v>
      </c>
      <c r="E35" s="9" t="s">
        <v>11</v>
      </c>
      <c r="F35" s="17">
        <v>37975</v>
      </c>
      <c r="G35" s="18">
        <v>1500</v>
      </c>
      <c r="H35" s="18">
        <v>36475</v>
      </c>
      <c r="I35" s="3">
        <f>ROUND(VLOOKUP(C35,'[1]Cost Centre'!B:G,6,FALSE),-1)</f>
        <v>9380</v>
      </c>
    </row>
    <row r="36" spans="1:9" x14ac:dyDescent="0.3">
      <c r="A36" t="s">
        <v>9</v>
      </c>
      <c r="B36">
        <v>8242623</v>
      </c>
      <c r="C36" s="9">
        <v>255030</v>
      </c>
      <c r="D36" s="9" t="s">
        <v>45</v>
      </c>
      <c r="E36" s="9" t="s">
        <v>11</v>
      </c>
      <c r="F36" s="17">
        <v>10800</v>
      </c>
      <c r="G36" s="18">
        <v>430</v>
      </c>
      <c r="H36" s="18">
        <v>10370</v>
      </c>
      <c r="I36" s="3">
        <f>ROUND(VLOOKUP(C36,'[1]Cost Centre'!B:G,6,FALSE),-1)</f>
        <v>490</v>
      </c>
    </row>
    <row r="37" spans="1:9" x14ac:dyDescent="0.3">
      <c r="A37" t="s">
        <v>9</v>
      </c>
      <c r="B37">
        <v>8222525</v>
      </c>
      <c r="C37" s="9">
        <v>255120</v>
      </c>
      <c r="D37" s="9" t="s">
        <v>46</v>
      </c>
      <c r="E37" s="9" t="s">
        <v>11</v>
      </c>
      <c r="F37" s="17">
        <v>138425</v>
      </c>
      <c r="G37" s="18">
        <v>5480</v>
      </c>
      <c r="H37" s="18">
        <v>132945</v>
      </c>
      <c r="I37" s="3">
        <f>ROUND(VLOOKUP(C37,'[1]Cost Centre'!B:G,6,FALSE),-1)</f>
        <v>52120</v>
      </c>
    </row>
    <row r="38" spans="1:9" x14ac:dyDescent="0.3">
      <c r="A38" t="s">
        <v>9</v>
      </c>
      <c r="B38">
        <v>8224943</v>
      </c>
      <c r="C38" s="9">
        <v>255425</v>
      </c>
      <c r="D38" s="9" t="s">
        <v>47</v>
      </c>
      <c r="E38" s="9" t="s">
        <v>11</v>
      </c>
      <c r="F38" s="17">
        <v>75950</v>
      </c>
      <c r="G38" s="18">
        <v>3010</v>
      </c>
      <c r="H38" s="18">
        <v>72940</v>
      </c>
      <c r="I38" s="3">
        <f>ROUND(VLOOKUP(C38,'[1]Cost Centre'!B:G,6,FALSE),-1)</f>
        <v>12330</v>
      </c>
    </row>
    <row r="39" spans="1:9" x14ac:dyDescent="0.3">
      <c r="A39" t="s">
        <v>9</v>
      </c>
      <c r="B39">
        <v>8242720</v>
      </c>
      <c r="C39" s="9">
        <v>255085</v>
      </c>
      <c r="D39" s="9" t="s">
        <v>48</v>
      </c>
      <c r="E39" s="9" t="s">
        <v>11</v>
      </c>
      <c r="F39" s="17">
        <f>33075+9720</f>
        <v>42795</v>
      </c>
      <c r="G39" s="18">
        <v>1310</v>
      </c>
      <c r="H39" s="18">
        <f>31765+9720</f>
        <v>41485</v>
      </c>
      <c r="I39" s="3">
        <f>ROUND(VLOOKUP(C39,'[1]Cost Centre'!B:G,6,FALSE),-1)</f>
        <v>6480</v>
      </c>
    </row>
    <row r="40" spans="1:9" x14ac:dyDescent="0.3">
      <c r="A40" t="s">
        <v>9</v>
      </c>
      <c r="B40" s="4">
        <v>1005014</v>
      </c>
      <c r="C40" s="9">
        <v>255350</v>
      </c>
      <c r="D40" s="10" t="s">
        <v>49</v>
      </c>
      <c r="E40" s="9" t="s">
        <v>50</v>
      </c>
      <c r="F40" s="17">
        <v>252350</v>
      </c>
      <c r="G40" s="18">
        <v>10000</v>
      </c>
      <c r="H40" s="18">
        <v>242350</v>
      </c>
      <c r="I40" s="3">
        <f>ROUND(VLOOKUP(C40,'[1]Cost Centre'!B:G,6,FALSE),-1)</f>
        <v>87270</v>
      </c>
    </row>
    <row r="41" spans="1:9" x14ac:dyDescent="0.3">
      <c r="A41" t="s">
        <v>9</v>
      </c>
      <c r="B41">
        <v>8240140</v>
      </c>
      <c r="C41" s="9">
        <v>255435</v>
      </c>
      <c r="D41" s="9" t="s">
        <v>51</v>
      </c>
      <c r="E41" s="9" t="s">
        <v>50</v>
      </c>
      <c r="F41" s="17">
        <v>35525</v>
      </c>
      <c r="G41" s="18">
        <v>1410</v>
      </c>
      <c r="H41" s="18">
        <v>34115</v>
      </c>
      <c r="I41" s="3">
        <f>ROUND(VLOOKUP(C41,'[1]Cost Centre'!B:G,6,FALSE),-1)</f>
        <v>11290</v>
      </c>
    </row>
    <row r="42" spans="1:9" x14ac:dyDescent="0.3">
      <c r="A42" t="s">
        <v>9</v>
      </c>
      <c r="B42">
        <v>8222924</v>
      </c>
      <c r="C42" s="9">
        <v>255110</v>
      </c>
      <c r="D42" s="9" t="s">
        <v>52</v>
      </c>
      <c r="E42" s="9" t="s">
        <v>50</v>
      </c>
      <c r="F42" s="17">
        <v>279300</v>
      </c>
      <c r="G42" s="18">
        <v>11060</v>
      </c>
      <c r="H42" s="18">
        <v>268240</v>
      </c>
      <c r="I42" s="3">
        <f>ROUND(VLOOKUP(C42,'[1]Cost Centre'!B:G,6,FALSE),-1)</f>
        <v>-22370</v>
      </c>
    </row>
    <row r="43" spans="1:9" x14ac:dyDescent="0.3">
      <c r="A43" t="s">
        <v>9</v>
      </c>
      <c r="B43">
        <v>8242925</v>
      </c>
      <c r="C43" s="9">
        <v>255035</v>
      </c>
      <c r="D43" s="9" t="s">
        <v>53</v>
      </c>
      <c r="E43" s="9" t="s">
        <v>50</v>
      </c>
      <c r="F43" s="17">
        <v>3675</v>
      </c>
      <c r="G43" s="18">
        <v>0</v>
      </c>
      <c r="H43" s="18">
        <v>3675</v>
      </c>
      <c r="I43" s="3">
        <f>ROUND(VLOOKUP(C43,'[1]Cost Centre'!B:G,6,FALSE),-1)</f>
        <v>-1500</v>
      </c>
    </row>
    <row r="44" spans="1:9" x14ac:dyDescent="0.3">
      <c r="A44" t="s">
        <v>9</v>
      </c>
      <c r="B44">
        <v>8220026</v>
      </c>
      <c r="C44" s="9">
        <v>255185</v>
      </c>
      <c r="D44" s="9" t="s">
        <v>54</v>
      </c>
      <c r="E44" s="9" t="s">
        <v>50</v>
      </c>
      <c r="F44" s="17">
        <v>93960</v>
      </c>
      <c r="G44" s="18">
        <v>3720</v>
      </c>
      <c r="H44" s="18">
        <v>90240</v>
      </c>
      <c r="I44" s="3">
        <f>ROUND(VLOOKUP(C44,'[1]Cost Centre'!B:G,6,FALSE),-1)</f>
        <v>3510</v>
      </c>
    </row>
    <row r="45" spans="1:9" x14ac:dyDescent="0.3">
      <c r="A45" t="s">
        <v>9</v>
      </c>
      <c r="B45">
        <v>8224633</v>
      </c>
      <c r="C45" s="9">
        <v>255340</v>
      </c>
      <c r="D45" s="9" t="s">
        <v>55</v>
      </c>
      <c r="E45" s="9" t="s">
        <v>50</v>
      </c>
      <c r="F45" s="17">
        <v>95040</v>
      </c>
      <c r="G45" s="18">
        <v>3760</v>
      </c>
      <c r="H45" s="18">
        <v>91280</v>
      </c>
      <c r="I45" s="3">
        <f>ROUND(VLOOKUP(C45,'[1]Cost Centre'!B:G,6,FALSE),-1)</f>
        <v>-10650</v>
      </c>
    </row>
    <row r="46" spans="1:9" x14ac:dyDescent="0.3">
      <c r="A46" t="s">
        <v>9</v>
      </c>
      <c r="B46" s="4">
        <v>8240728</v>
      </c>
      <c r="C46" s="9">
        <v>255170</v>
      </c>
      <c r="D46" s="10" t="s">
        <v>56</v>
      </c>
      <c r="E46" s="9" t="s">
        <v>57</v>
      </c>
      <c r="F46" s="17">
        <v>34300</v>
      </c>
      <c r="G46" s="18">
        <v>1360</v>
      </c>
      <c r="H46" s="18">
        <v>32940</v>
      </c>
      <c r="I46" s="3">
        <f>ROUND(VLOOKUP(C46,'[1]Cost Centre'!B:G,6,FALSE),-1)</f>
        <v>17360</v>
      </c>
    </row>
    <row r="47" spans="1:9" x14ac:dyDescent="0.3">
      <c r="A47" t="s">
        <v>9</v>
      </c>
      <c r="B47" s="4">
        <v>8221022</v>
      </c>
      <c r="C47" s="9">
        <v>255190</v>
      </c>
      <c r="D47" s="10" t="s">
        <v>58</v>
      </c>
      <c r="E47" s="9" t="s">
        <v>57</v>
      </c>
      <c r="F47" s="17">
        <v>44100</v>
      </c>
      <c r="G47" s="18">
        <v>1750</v>
      </c>
      <c r="H47" s="18">
        <v>42350</v>
      </c>
      <c r="I47" s="3">
        <f>ROUND(VLOOKUP(C47,'[1]Cost Centre'!B:G,6,FALSE),-1)</f>
        <v>15910</v>
      </c>
    </row>
    <row r="48" spans="1:9" x14ac:dyDescent="0.3">
      <c r="A48" t="s">
        <v>9</v>
      </c>
      <c r="B48">
        <v>8243026</v>
      </c>
      <c r="C48" s="9">
        <v>255175</v>
      </c>
      <c r="D48" s="9" t="s">
        <v>59</v>
      </c>
      <c r="E48" s="9" t="s">
        <v>57</v>
      </c>
      <c r="F48" s="17">
        <v>18375</v>
      </c>
      <c r="G48" s="18">
        <v>730</v>
      </c>
      <c r="H48" s="18">
        <v>17645</v>
      </c>
      <c r="I48" s="3">
        <f>ROUND(VLOOKUP(C48,'[1]Cost Centre'!B:G,6,FALSE),-1)</f>
        <v>8700</v>
      </c>
    </row>
    <row r="49" spans="1:9" x14ac:dyDescent="0.3">
      <c r="A49" t="s">
        <v>9</v>
      </c>
      <c r="B49">
        <v>8224730</v>
      </c>
      <c r="C49" s="9">
        <v>255345</v>
      </c>
      <c r="D49" s="9" t="s">
        <v>60</v>
      </c>
      <c r="E49" s="9" t="s">
        <v>57</v>
      </c>
      <c r="F49" s="17">
        <v>49000</v>
      </c>
      <c r="G49" s="18">
        <v>1940</v>
      </c>
      <c r="H49" s="18">
        <v>47060</v>
      </c>
      <c r="I49" s="3">
        <f>ROUND(VLOOKUP(C49,'[1]Cost Centre'!B:G,6,FALSE),-1)</f>
        <v>11080</v>
      </c>
    </row>
    <row r="50" spans="1:9" x14ac:dyDescent="0.3">
      <c r="A50" t="s">
        <v>9</v>
      </c>
      <c r="B50">
        <v>1004255</v>
      </c>
      <c r="C50" s="9">
        <v>255215</v>
      </c>
      <c r="D50" s="9" t="s">
        <v>61</v>
      </c>
      <c r="E50" s="9" t="s">
        <v>57</v>
      </c>
      <c r="F50" s="17">
        <v>175175</v>
      </c>
      <c r="G50" s="18">
        <v>6940</v>
      </c>
      <c r="H50" s="18">
        <v>168235</v>
      </c>
      <c r="I50" s="3">
        <f>ROUND(VLOOKUP(C50,'[1]Cost Centre'!B:G,6,FALSE),-1)</f>
        <v>131840</v>
      </c>
    </row>
    <row r="51" spans="1:9" x14ac:dyDescent="0.3">
      <c r="A51" t="s">
        <v>9</v>
      </c>
      <c r="B51">
        <v>8225044</v>
      </c>
      <c r="C51" s="9">
        <v>255430</v>
      </c>
      <c r="D51" s="9" t="s">
        <v>62</v>
      </c>
      <c r="E51" s="9" t="s">
        <v>57</v>
      </c>
      <c r="F51" s="17">
        <v>98000</v>
      </c>
      <c r="G51" s="18">
        <v>3880</v>
      </c>
      <c r="H51" s="18">
        <v>94120</v>
      </c>
      <c r="I51" s="5">
        <f>ROUND(VLOOKUP(C51,'[1]Cost Centre'!B:G,6,FALSE),-1)</f>
        <v>37770</v>
      </c>
    </row>
    <row r="52" spans="1:9" x14ac:dyDescent="0.3">
      <c r="C52" s="9"/>
      <c r="D52" s="9"/>
      <c r="E52" s="9"/>
      <c r="F52" s="14">
        <f>SUM(F2:F51)</f>
        <v>3809120</v>
      </c>
      <c r="G52" s="15">
        <f t="shared" ref="G52:I52" si="0">SUM(G2:G51)</f>
        <v>150000</v>
      </c>
      <c r="H52" s="15">
        <f t="shared" si="0"/>
        <v>3659120</v>
      </c>
      <c r="I52" s="6">
        <f t="shared" si="0"/>
        <v>827570</v>
      </c>
    </row>
    <row r="54" spans="1:9" x14ac:dyDescent="0.3">
      <c r="F54" s="7"/>
      <c r="G54" s="8"/>
      <c r="H54" s="8"/>
    </row>
    <row r="55" spans="1:9" x14ac:dyDescent="0.3">
      <c r="F55" s="7"/>
    </row>
    <row r="56" spans="1:9" x14ac:dyDescent="0.3">
      <c r="F56" s="7"/>
    </row>
    <row r="57" spans="1:9" x14ac:dyDescent="0.3">
      <c r="F57" s="7"/>
    </row>
    <row r="58" spans="1:9" x14ac:dyDescent="0.3">
      <c r="F58" s="7"/>
    </row>
    <row r="59" spans="1:9" x14ac:dyDescent="0.3">
      <c r="F5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PEF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Esther</dc:creator>
  <cp:lastModifiedBy>Martin, Esther</cp:lastModifiedBy>
  <dcterms:created xsi:type="dcterms:W3CDTF">2023-04-18T14:42:37Z</dcterms:created>
  <dcterms:modified xsi:type="dcterms:W3CDTF">2023-04-18T15:08:55Z</dcterms:modified>
</cp:coreProperties>
</file>